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95" windowWidth="18960" windowHeight="11460"/>
  </bookViews>
  <sheets>
    <sheet name="Plan-1.0.1" sheetId="7" r:id="rId1"/>
    <sheet name="Summary" sheetId="3" r:id="rId2"/>
    <sheet name="Expense" sheetId="10" r:id="rId3"/>
  </sheets>
  <calcPr calcId="145621"/>
</workbook>
</file>

<file path=xl/calcChain.xml><?xml version="1.0" encoding="utf-8"?>
<calcChain xmlns="http://schemas.openxmlformats.org/spreadsheetml/2006/main">
  <c r="I33" i="10" l="1"/>
  <c r="F77" i="7" l="1"/>
  <c r="I34" i="10"/>
  <c r="I29" i="10" l="1"/>
  <c r="I32" i="10" s="1"/>
  <c r="I27" i="10"/>
  <c r="I26" i="10"/>
  <c r="E29" i="10"/>
  <c r="E28" i="10"/>
  <c r="D23" i="10"/>
  <c r="E30" i="10" l="1"/>
  <c r="I28" i="10" s="1"/>
  <c r="I30" i="10" s="1"/>
  <c r="I35" i="10" s="1"/>
  <c r="F40" i="7"/>
  <c r="F41" i="7"/>
  <c r="D6" i="10" l="1"/>
  <c r="D5" i="10"/>
  <c r="I25" i="10" s="1"/>
  <c r="I24" i="10" s="1"/>
  <c r="J12" i="10"/>
  <c r="J13" i="10" s="1"/>
  <c r="I13" i="10"/>
  <c r="E16" i="10"/>
  <c r="E15" i="10"/>
  <c r="D2" i="10"/>
  <c r="D3" i="10"/>
  <c r="D1" i="10"/>
  <c r="E17" i="10" l="1"/>
  <c r="D10" i="10"/>
  <c r="F37" i="7"/>
  <c r="D107" i="7"/>
  <c r="D93" i="7"/>
  <c r="D78" i="7"/>
  <c r="D69" i="7"/>
  <c r="D61" i="7"/>
  <c r="D119" i="7" l="1"/>
  <c r="E34" i="7"/>
  <c r="F16" i="7"/>
  <c r="F18" i="7"/>
  <c r="F22" i="7"/>
  <c r="F23" i="7"/>
  <c r="F24" i="7"/>
  <c r="F25" i="7"/>
  <c r="F26" i="7"/>
  <c r="F27" i="7"/>
  <c r="F28" i="7"/>
  <c r="F29" i="7"/>
  <c r="F30" i="7"/>
  <c r="F31" i="7"/>
  <c r="F32" i="7"/>
  <c r="F33" i="7"/>
  <c r="F35" i="7"/>
  <c r="F38" i="7"/>
  <c r="F39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3" i="7"/>
  <c r="F94" i="7"/>
  <c r="F95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4" i="7"/>
  <c r="F5" i="7"/>
  <c r="F6" i="7"/>
  <c r="F7" i="7"/>
  <c r="F8" i="7"/>
  <c r="F9" i="7"/>
  <c r="F10" i="7"/>
  <c r="F14" i="7"/>
  <c r="F15" i="7"/>
  <c r="F34" i="7" l="1"/>
  <c r="F119" i="7" s="1"/>
  <c r="E119" i="7"/>
  <c r="E16" i="3" l="1"/>
  <c r="E15" i="3"/>
  <c r="E4" i="3" l="1"/>
  <c r="E5" i="3"/>
  <c r="E3" i="3"/>
  <c r="E19" i="3" s="1"/>
  <c r="E13" i="3"/>
  <c r="E12" i="3"/>
  <c r="E11" i="3"/>
  <c r="E10" i="3"/>
</calcChain>
</file>

<file path=xl/sharedStrings.xml><?xml version="1.0" encoding="utf-8"?>
<sst xmlns="http://schemas.openxmlformats.org/spreadsheetml/2006/main" count="367" uniqueCount="258">
  <si>
    <t>Day1</t>
  </si>
  <si>
    <t>THB</t>
  </si>
  <si>
    <t>Day2</t>
  </si>
  <si>
    <t>Arrived Zurich Airport</t>
  </si>
  <si>
    <t>Heading to Lucernce</t>
  </si>
  <si>
    <t>Day3</t>
  </si>
  <si>
    <t>Bern - Thun - Interlaken</t>
  </si>
  <si>
    <t>Day4</t>
  </si>
  <si>
    <t>Interlaken - Grindelwald ( First )</t>
  </si>
  <si>
    <t>Visa</t>
  </si>
  <si>
    <t>Insurance</t>
  </si>
  <si>
    <t>Venice -&gt; Florence</t>
  </si>
  <si>
    <t>Day</t>
  </si>
  <si>
    <t>Date</t>
  </si>
  <si>
    <t>Plan</t>
  </si>
  <si>
    <t>Sleep</t>
  </si>
  <si>
    <t>Remark</t>
  </si>
  <si>
    <t>Column1</t>
  </si>
  <si>
    <t>-</t>
  </si>
  <si>
    <t xml:space="preserve">Lucerne </t>
  </si>
  <si>
    <t>Interlaken</t>
  </si>
  <si>
    <t>Swiss pass Day1</t>
  </si>
  <si>
    <t>http://pantip.com/topic/32191675</t>
  </si>
  <si>
    <t>Zermatt</t>
  </si>
  <si>
    <t>Swiss pass Day2</t>
  </si>
  <si>
    <t>http://pantip.com/topic/30047486</t>
  </si>
  <si>
    <t>Day5</t>
  </si>
  <si>
    <t>Zermatt - Gornergrat ( Matterhorn )</t>
  </si>
  <si>
    <t>Swiss pass Day3</t>
  </si>
  <si>
    <t>Day6</t>
  </si>
  <si>
    <t>Milan</t>
  </si>
  <si>
    <t>Swiss pass Day4</t>
  </si>
  <si>
    <t>Day7</t>
  </si>
  <si>
    <t>Verona</t>
  </si>
  <si>
    <t>Day8</t>
  </si>
  <si>
    <t>Venice</t>
  </si>
  <si>
    <t>Mestre , venice</t>
  </si>
  <si>
    <t>Day9</t>
  </si>
  <si>
    <t>Florence</t>
  </si>
  <si>
    <t>Day10</t>
  </si>
  <si>
    <t>http://pantip.com/topic/31766810</t>
  </si>
  <si>
    <t>Day11</t>
  </si>
  <si>
    <t>Day12</t>
  </si>
  <si>
    <t>Day13</t>
  </si>
  <si>
    <t>Rome</t>
  </si>
  <si>
    <t>Day14</t>
  </si>
  <si>
    <t>Day15</t>
  </si>
  <si>
    <t>Day16</t>
  </si>
  <si>
    <t>Rome ( Depart 21:45 )</t>
  </si>
  <si>
    <t>Day17</t>
  </si>
  <si>
    <t>BKK</t>
  </si>
  <si>
    <t>Lake como</t>
  </si>
  <si>
    <t>Rome ( Vatican )</t>
  </si>
  <si>
    <t>เช็คอากาศถ้าฟ้าเปิดรีบไป ถ้าไม่เปิดไปถึงเย็นๆ</t>
  </si>
  <si>
    <t>---- Zurich time ----</t>
  </si>
  <si>
    <t xml:space="preserve">Take train to Rigi mt ( included with swiss pass ) </t>
  </si>
  <si>
    <t>โบสถ์ Jesuitenkirche-----Kapellbrucke------โบสถ์ St.Peter------Schwanenplatz โบสถ์ประจำเมือง Hofkirche------จัตุรัส Lowenplatz-------Bourbaki Panorama รวมทั้ง Old Swiss House------Lowendenkmal &amp; Gletschergarden-----ศาลาว่าการ Rathaus------ตลาด Kornmart, Weinmart,Hirschenplatz,Weggisgasse,Falkenplatz, Hertensteinstrasse (หากมีเวลาค่อยเดินเที่ยวกำแพงเมือง-----สะพาน Spreuer (Spreuerbrucke) ซึ่งมีภาพวาดระบำมรณะ------ป้อมกำแพงเมืองเก่า</t>
  </si>
  <si>
    <t>ตั๋วเรือแบบตั๋ววัน 15 ยูโร นั่งกี่รอบก็ได้ ไป Varenna-Menaggio-Bellagio-Lenno-Villa Carlotta</t>
  </si>
  <si>
    <t>Zermatt (again) - Milan</t>
  </si>
  <si>
    <t>Milan - Lake como</t>
  </si>
  <si>
    <t>Lake como  - Verona</t>
  </si>
  <si>
    <t>Florence- Pisa - Clinqe torre</t>
  </si>
  <si>
    <t>Clinqe torre - Rome</t>
  </si>
  <si>
    <t>Clinqe torre/Florence</t>
  </si>
  <si>
    <t>BKK&gt;AUH&gt;ZRH</t>
  </si>
  <si>
    <t>(6:55)Zurich - Lucerne</t>
  </si>
  <si>
    <t>Venice - Florence</t>
  </si>
  <si>
    <t>Hostel</t>
  </si>
  <si>
    <t>Wow Florence Hostel</t>
  </si>
  <si>
    <t>Alplodge</t>
  </si>
  <si>
    <t>Youth hostel zermatt</t>
  </si>
  <si>
    <t>Hotel Vidale</t>
  </si>
  <si>
    <t>Cancel April 9</t>
  </si>
  <si>
    <t>Hostel Cost</t>
  </si>
  <si>
    <t>Hostel Carlito</t>
  </si>
  <si>
    <t>Lake Como Hostel</t>
  </si>
  <si>
    <t>Bangkok &gt; AUH &gt; Zurich</t>
  </si>
  <si>
    <t>Cancel April 10</t>
  </si>
  <si>
    <t>Cancel April 14</t>
  </si>
  <si>
    <t>Residence Romeo and Juliet</t>
  </si>
  <si>
    <t>The Monastery Hostel</t>
  </si>
  <si>
    <t>FrecciaBianca รถไฟเร็ว
ไม่นาน ประมาณ 1 ชั่วโมง ก็มาถึงเวนิส</t>
  </si>
  <si>
    <t>1 day 20 E , 2 Day 30 E</t>
  </si>
  <si>
    <t>ออกเดินทางไปยัง Florence (Firenze S.M. Novella) ใช้เวลา 2 ชม. ถ้าจองล่วงหน้านานๆ ก็จะตกคนละ 19 euro แต่ถ้าช้าล่ะก็ 29 39euro 
www.trenitalia.com</t>
  </si>
  <si>
    <t>48 CHF</t>
  </si>
  <si>
    <t>75 CHF</t>
  </si>
  <si>
    <t>Cancel April 4 , 19 EU</t>
  </si>
  <si>
    <t>Cancel April 8 , 20 EU</t>
  </si>
  <si>
    <t>Cancel April 6 , 25E</t>
  </si>
  <si>
    <t>Cancel April 9 , 45 EU</t>
  </si>
  <si>
    <t>Cancel April 10 , 57 EU</t>
  </si>
  <si>
    <t>Cancel April 14 , 52 EU</t>
  </si>
  <si>
    <t>DMK &gt; AUH &gt; ZRH</t>
  </si>
  <si>
    <t>Depart from BKK Flight EY0401</t>
  </si>
  <si>
    <t>Arrived AUH</t>
  </si>
  <si>
    <t>Depart from AUH Flight EY0073</t>
  </si>
  <si>
    <t>Active swisspass and depart to zurich town</t>
  </si>
  <si>
    <t>Lucern - Bern - Interlaken</t>
  </si>
  <si>
    <t>(6:55) Zurich -Interlaken - Thun - Spize</t>
  </si>
  <si>
    <t>EU</t>
  </si>
  <si>
    <t>CHF</t>
  </si>
  <si>
    <t>Zurich - Interlaken - Thun - Spiez</t>
  </si>
  <si>
    <t>http://amnottired.com/?p=5133</t>
  </si>
  <si>
    <t>http://www.oknation.net/blog/kittiwut/2014/05/31/entry-1</t>
  </si>
  <si>
    <t>Mt. Rigi มีทางขึ้น-ลง สองทางเราก็เลยลองนั่งอีกทางดู รถจะจอดที่
สถานี Rigi Kulm เหมือนกันแต่ขบวนรถจะคนละสีครับ รถที่ไป Vitznau ขบวนรถจะเป็นสีแดง แต่ขบวนที่จะไป
Arth Goldau ขบวนรถสีน้ำเงินครับ</t>
  </si>
  <si>
    <t>Mt. Rigi &gt; Arth Goldau &gt; Lucern</t>
  </si>
  <si>
    <t>Interlaken - Zermatt - Gornergrat ( Matterhorn )</t>
  </si>
  <si>
    <t>Florence- Pisa - Clique torre</t>
  </si>
  <si>
    <t>Clique torre</t>
  </si>
  <si>
    <t>Arrived Bangkok</t>
  </si>
  <si>
    <t>Depart from AUH Flight EY0404</t>
  </si>
  <si>
    <t>Depart from FCO Flight EY7064 ( Alitalia )</t>
  </si>
  <si>
    <t>Milan &gt; Lake como</t>
  </si>
  <si>
    <t>Pisa - Clique torre</t>
  </si>
  <si>
    <t>Verona -&gt; Venice</t>
  </si>
  <si>
    <t>Clique torre -&gt; Rome</t>
  </si>
  <si>
    <t>Verona - Venice ( VERONA PORTA NUOVA )</t>
  </si>
  <si>
    <t>Varenna-Esino</t>
  </si>
  <si>
    <t>ตั๋วเรือแบบตั๋ววัน 25.8 ยูโร นั่งกี่รอบก็ได้ ไป Varenna-Menaggio-Bellagio-Lenno-Villa Carlotta</t>
  </si>
  <si>
    <t>Zermatt - ( Visp -&gt; Brig ) - Milan</t>
  </si>
  <si>
    <t>นั่งรถไฟ Cisalpino</t>
  </si>
  <si>
    <t>Grand Total</t>
  </si>
  <si>
    <t xml:space="preserve">--- Gornorgrat round trip --- </t>
  </si>
  <si>
    <t>Interlaken -&gt; Zermatt ( 2.5 hr. )</t>
  </si>
  <si>
    <t>Depart from Zermatt to milan</t>
  </si>
  <si>
    <t>Arrived Milano central</t>
  </si>
  <si>
    <t>Heading to Interlaken west , Arrived and checkin</t>
  </si>
  <si>
    <t>Sleep @ Alplodge , Interlaken west</t>
  </si>
  <si>
    <t>39.5+2.5+6</t>
  </si>
  <si>
    <t>25+3</t>
  </si>
  <si>
    <t>Sleep @ The New Generation Hostel Urban Brera ( MRT Turati st. )</t>
  </si>
  <si>
    <t>Take rail from to Varenna-ESINO</t>
  </si>
  <si>
    <t>Sleep @ Lake como hostel ( Menaggio )</t>
  </si>
  <si>
    <t>Ferry from Varenna -&gt; Menaggio  checkin</t>
  </si>
  <si>
    <t>Menaggio &lt;-&gt; Bellagio</t>
  </si>
  <si>
    <t>Lake como(Menaggio)  - Verona</t>
  </si>
  <si>
    <t>Take C10 bus from Menaggio to Como San Giovanni Station</t>
  </si>
  <si>
    <t>http://www.navigazionelaghi.it/eng/c_orari.asp</t>
  </si>
  <si>
    <t>Take train from Como S. Giovanni st. -&gt; Milano central ( 11:35 )</t>
  </si>
  <si>
    <t>Milano central -&gt; Verona Porta Nuova</t>
  </si>
  <si>
    <t>Arrived and checkin , Residence Romeo and Juliet</t>
  </si>
  <si>
    <t>25+2.5</t>
  </si>
  <si>
    <t>20+1</t>
  </si>
  <si>
    <t>Sleep @ Hotel Vidale ( Venice mestre )</t>
  </si>
  <si>
    <t>22.5+0.7</t>
  </si>
  <si>
    <t>Buy verona card</t>
  </si>
  <si>
    <t>Sleep @  Residence Romeo and Juliet BB</t>
  </si>
  <si>
    <t>Via Santa Maria Rocca Maggiore 7, 37129 Verona, Italy (Phone: +393428808150)</t>
  </si>
  <si>
    <t>Depart from Venezia Mestre -&gt; Firenze S. M. Novella (16:30)</t>
  </si>
  <si>
    <t xml:space="preserve">Sleep @ Wow florence hostel </t>
  </si>
  <si>
    <t>76/4 + 1</t>
  </si>
  <si>
    <t>Pisa central -&gt; La Spezia Centrale (15:37)</t>
  </si>
  <si>
    <t>Florence -&gt; Pisa (9:28)   or ( 8:53 - 10:10 )</t>
  </si>
  <si>
    <t>La Spezia -&gt; Riomaggiore</t>
  </si>
  <si>
    <t>47.5/2+1</t>
  </si>
  <si>
    <t>La Spezia Centrale -&gt; Roma Termini (18:03)</t>
  </si>
  <si>
    <t>Sleep @ Hostel Carlito</t>
  </si>
  <si>
    <t>104/4+3</t>
  </si>
  <si>
    <t>Sleep @ Luciano ( Riomaggiore )</t>
  </si>
  <si>
    <t>Train from Riomaggiore -&gt; La Spezia Centrale (13:00)  / ( 13:31-13:44)</t>
  </si>
  <si>
    <t>Murano - Burano</t>
  </si>
  <si>
    <t>Crise @ lucernce ( Verkehrshaus,Hertenstein,Weggis,Vitznau) 60 min ( 11:09 )</t>
  </si>
  <si>
    <t>มีรอบ 11:02 / 11:32 - 13:22 อันหลังค่อนข้างเสี่ยงไปขึ้นเรือไม่ทัน</t>
  </si>
  <si>
    <t>Trekking ลงจากสถานี Findelbach ลงไป Zermatt ก็ได้</t>
  </si>
  <si>
    <t>Sight seeing around zermatt</t>
  </si>
  <si>
    <t>อาจจะนั่งไป Brig และเดินเล่นแถวๆนั้นก่อน</t>
  </si>
  <si>
    <t>http://switzerland-guides.blogspot.com/2014/04/day-2-zurich.html</t>
  </si>
  <si>
    <t>เนินเขาที่เห็นไกลๆนั่นคือสวนกุกลาบ Rosengarten  กับสวนหมีครับ
ที่สวนกุหลาบเราจะมองเห็นวิวมุมกว้างของเมืองจากบนเนิน  ว่าผังเมืองรีบกับแม่น้ำล้อมรอบยังไง  เดินขึ้นเนินพอเหนื่อยครับ  ,, ชมหอนาฬิกาที่มีหน้าปัดขนาดใหญ่ มีลักษณะเป็นประตูโบราณตั้งคร่อมอยู่ครึ่งถนน ผ่านชมโบสถ์ และย่านเมืองเก่าที่มีร้านค้า เรียงรายมากมาย ผ่านชมน้ำพุที่ตั้งอยู่กลางถนนเป็นระยะ ๆ อย่างสวยงาม</t>
  </si>
  <si>
    <t>จตุรัสซานมาร์โค ลานกว้างที่เป็นศูนย์กลางของเกาะเวนิส ระหว่างทางให้ท่านได้เก็บบันทึกภาพ Bridge of Sigh ที่ทอดเชื่อมต่อระหว่างพระราชวังดอจส์กับกำแพงคุกหนาทึบ , เข้าชม มหาวิหารเซ็นต์มาร์ค ศิลปะแบบไปเซนไทน์ที่งดงาม นำท่านผ่านชม Doges Palace ที่ประทับของเจ้าผู้ครองนครเวนิส ด้านหน้าหันออกสู่เวเนเชี่ยนลากูน และจัตุรัสซานมาร์โค หรือเซนต์มาร์กศูนย์กลางของเกาะเวนิสที่เป็นลานที่กว้างขวางรายล้อมไปด้วยศิลปะและสถาปัตยกรรมไบเซนไทน์ ชมร้านเครื่องแก้วมูราโน่</t>
  </si>
  <si>
    <t xml:space="preserve"> มุมนี้อยู่ระหว่างสถานี Rotenboden กับ Riffelberg ให้นั่งรถไฟไปลงสถานี Rotenboden เดินออกจากสถานี ให้เดินลงเนินเขาทางขวาไม่ถึง 10 นาทีก็มาถึง Riffelsee Lake</t>
  </si>
  <si>
    <t>เดินมาเก็บภาพทางใต้ของเกาะ จะเห็น Santa Maria Della Salute ซึ่งเป็นโบสถ์แบบโรมันคาทอลิค มีฉายาว่า โบสถ์แห่งสุขภาพ (Church of Health) ถ่ายจากบนสะพาน dell'Accademia time 4:52:21 45°25'54" N 12°19'44"</t>
  </si>
  <si>
    <t xml:space="preserve"> เมืองเวนิสมีสถานีรถไฟหลัก คือ Venezia Santa Lucia เป็นสถานีที่ผู้โดยสารสามารถมาลง และเดินเที่ยวในเมืองเวนิสได้เลย เมืองนี้เป็นเมืองปลอดรถยนต์ ผมขับรถมาต้องไปจอดรถนอกเมือง แล้วนั่งรถบัสหรือนั่งเรือโดยสารเข้ามา ส่วนการเดินทางภายในตัวเมืองสามารถเลือกได้คือเดินเท้า นั่งเรือโดยสาร Vaporetto นั่งเรือแท๊กซี่ หรือนั่งเรือกอนโดล่า
ไปตามจุดต่างๆ ในตัวเมือง
View on Grand Canal from Rialto Bridge
time 21:16:54 45°26'16" N 12°20'9" E Altitude 17.1 m</t>
  </si>
  <si>
    <t>สะพานเวคคีโอ (Ponte Vecchio) ถูกสร้างตั้งแต่ในปี คศ. 972 แต่ถูกน้ำท่วมสะพานถึง 2 ครั้งในปี 1177 และ 1333 โชคดีที่ปี 1966 เกือบจะพังไปอีกรอบ ถ่ายมาจาก Piazzale Michelangelo Ponte ในภาษา Italian แปลว่าสะพาน
time 20:42 43°45'48" N 11°15'51" E</t>
  </si>
  <si>
    <t>St. Peter's Basilica from ponte Umberto I, on the Tiber. The iconic dome dominates the skyline of Rome.</t>
  </si>
  <si>
    <t>เดินขึ้นบันไดวน 414 ขั้น ไปบนหอระฆัง Giotto (ภาษาอิตาเลียนจะเรียกหอระฆังว่า Campanile) ticket €10 อยู่สูง 87.5 เมตร ชมวิวเมืองฟลอเร้นซ์ Florence ด้านหน้าคือ Duomo ประจำเมือง Florence ซึ่งมีชื่อเต็มๆในภาษาอิตาเลี่ยนว่า "Cattedrale di Santa Maria del Fiore (St Mary of the Flower)"  time 17:51:26 พิกัด 43°46'22" N 11°15'21"</t>
  </si>
  <si>
    <t>หนึ่งในจุดชมแสงเย็น พระอาทิตย์ตก และชมเมือง Florence/Firenze มุมกว้างที่แจ่มที่สุด คือจัตุรัสไมเคิลแองเจลโล (Piazzale Michelangelo) Time 21:08:49 พิกัด 43°45'48" N 11°15'51"</t>
  </si>
  <si>
    <t>มานาโรลา (Manarola) เป็นหมู่บ้านที่มีความเก่าแก่ที่สุดในบรรดาหมู่บ้านทั้ง 5 ของ Cinque Terre ที่สร้างมาตั้งแต่ปี 1338 ในประเทศอิตาลี โดยหมู่บ้านแห่งนี้ตั้งอยู่ริมหน้าผาสูงชันบนฝั่งริเวียล่า time 20:28:59 พิกัด 44°6'27" N 9°43'32"</t>
  </si>
  <si>
    <t>Grand Canal from Rialto Bridge  time 21:42:18 พิกัด 45°26'17" N 12°20'9"</t>
  </si>
  <si>
    <t>เรือกอนโดล่า 45°25'60" N 12°20'25"</t>
  </si>
  <si>
    <t>Lucern - Mt. Rigi - Lucern - Interlaken</t>
  </si>
  <si>
    <t>Early moring @ Vernazza</t>
  </si>
  <si>
    <t xml:space="preserve">Manarola และ Riomaggiore 
โดยเดินตามทางเดินเลียบทะเลระหว่าง 2 หมู่บ้านนี้ และนั่งเรือหรือรถไฟไป Vernazza </t>
  </si>
  <si>
    <t>Riomaggiore --walk--&gt; Manarola ( 2 km.  ,  1 hr and 15 min )</t>
  </si>
  <si>
    <t>---  Pisa time --- ที่สถานีรถไฟ Pisa Centrale ซื้อตั๋วรถบัสไปกลับที่ช่องขายตั๋วด้านนอกที่ติดกับถนน ราคาราวสองยูโรสี่สิบ แล้วก็เดินข้ามถนนไปฝั่งตรงข้ามสถานีรถไฟ ที่ป้ายเล็กๆหน้าโรงแรมแห่งหนึ่ง เพ่ื่อรอรถเมล์สาย Rosa ( จำชื้อยาวไม่ได้ Rosa น่าจะเป็นสี เพราะสายอื่นก็ใช้สีบลู เป็นต้น) ไปหอเอน แต่ไม่ต้องกังวล เพราะมีนักท่องเที่ยวรอเยอะ ไม่มีหลง รถวิ่งราวสิบกว่านาทีก็จอดหน้าทางเข้าหอเอนเลย
ส่วนขากลับก็กลับมาคอยรถฝั่งตรงข้ามกับจุดที่ลง หากไม่มีตั๋วก็ซื้อจากคนขับได้ในราคาแพงขึ้นยี่สิบเซ็นต์ รถจะพามาส่งแบบนิ่มๆที่หน้าสถานีรถไฟเลย</t>
  </si>
  <si>
    <t>ออกจากสถานีนั่งรถบัสสาย 10 ไป rosengarten วิวเห็นเมืองสวยดี แล้วเดินลงไปเรื่อยๆ</t>
  </si>
  <si>
    <t>( ferry ) Depart from Interlaken -&gt; Arrived Thun ( 16:20 ) เดินเที่ยวเมืองสักหน่อย</t>
  </si>
  <si>
    <t>Depart from thun to Bern ( 20 min ) , Sight seeing bern</t>
  </si>
  <si>
    <t>Grindelwald - Lauterbrunnen - Merren - interlaken</t>
  </si>
  <si>
    <t>ตั๋วเรือแบบ 24 hr.</t>
  </si>
  <si>
    <t>ถ่ายรูปชั้น 1 ไม่เสียเงิน</t>
  </si>
  <si>
    <t>Vernazza จุดถ่ายพิกัด 44°8'12" N 9°40'53"</t>
  </si>
  <si>
    <t>Corniglia ( hiking บันได Scalinata Lardarina )</t>
  </si>
  <si>
    <t>06/03 05/03 TRENITALIA - LEFRECCE ROMA IT 79.00 2,900.01 06/03 05/03 TRENITALIA - LEFRECCE ROMA IT 38.00 1,394.91</t>
  </si>
  <si>
    <t xml:space="preserve">แลกเงินไป 300 CHF </t>
  </si>
  <si>
    <t>แลกเงินไป 800 EU</t>
  </si>
  <si>
    <t>ตั๋วเครื่องบิน</t>
  </si>
  <si>
    <t>ประกัน</t>
  </si>
  <si>
    <t>วีซ่า</t>
  </si>
  <si>
    <t>300 CHF,800 EU</t>
  </si>
  <si>
    <t>260 CHF,700 EU</t>
  </si>
  <si>
    <t>แลกเงินไปจ่ายค่าโรงแรม&amp;กิน</t>
  </si>
  <si>
    <t>ค่ารถไฟอิตาลี+ สวิสพาส</t>
  </si>
  <si>
    <t>swis pass</t>
  </si>
  <si>
    <t>Check in hostel -&gt; Sforzesco Castle ( Cairoli , Lanza MRT )</t>
  </si>
  <si>
    <t>Walk to sforza ( Sforzesco Castle ) 1.2 km</t>
  </si>
  <si>
    <t xml:space="preserve">Walk to Duomo </t>
  </si>
  <si>
    <t>28*3 + 48 = 162 CHF</t>
  </si>
  <si>
    <t>milan 19</t>
  </si>
  <si>
    <t>como 21</t>
  </si>
  <si>
    <t>verona 27.5</t>
  </si>
  <si>
    <t>venice 23.2</t>
  </si>
  <si>
    <t>florence 20</t>
  </si>
  <si>
    <t>cinque 25</t>
  </si>
  <si>
    <t>rome 29</t>
  </si>
  <si>
    <t>= 237 EU</t>
  </si>
  <si>
    <t>ที่พักสวิส 4 คืน ( 162 CHF )</t>
  </si>
  <si>
    <t>ที่พักอิตาลี 10 คืน ( 237 EU )</t>
  </si>
  <si>
    <t>Final cost</t>
  </si>
  <si>
    <t>ประกันเดินทาง</t>
  </si>
  <si>
    <t>ค่าโง่ 40 EU (จองรถไฟผิดวัน+นั่งลงผิดป้าย)</t>
  </si>
  <si>
    <t>ตั๋วเครื่องบินไปกลับ</t>
  </si>
  <si>
    <t>Lowest Cost</t>
  </si>
  <si>
    <t>หักค่าโง่รถไฟ</t>
  </si>
  <si>
    <t>Interlaken -&gt; Murren</t>
  </si>
  <si>
    <t>Walk from Murren to gimmelwald</t>
  </si>
  <si>
    <t>Take cable car to Mt.Schilthorn</t>
  </si>
  <si>
    <t>ใช้สวิสพาสลดได้ครึ่งหนึ่งเหลือ 40 CHF ถ้าฟ้าเปิดน่าขึ้นสวยมาก</t>
  </si>
  <si>
    <t xml:space="preserve">นั่งลงเขากลับมาทาง Lauterbrunnen </t>
  </si>
  <si>
    <t>นั่งรถไฟไปหมู่บ้าน Grindelwald</t>
  </si>
  <si>
    <t>นั่งรถไฟไปหมู่บ้าน Wengen</t>
  </si>
  <si>
    <t xml:space="preserve">เป็นหมู่บ้านสุดท้ายที่ฟรีด้วย swiss pass </t>
  </si>
  <si>
    <t>ซื้อตั๋วรถ+เรือ เหมา 30 EU ใช้ได้ 48 ชั่วโมง  ใช้นั่งรถบัสไปเวนิสได้เลย</t>
  </si>
  <si>
    <t>Take train from Verona Porta Nuova -&gt; Venezia mestre</t>
  </si>
  <si>
    <t>Arrived Venezia mestre</t>
  </si>
  <si>
    <t>Note : Verona card 15 EU คุ้มมากแนะนำให้ซื้อ</t>
  </si>
  <si>
    <t>Note : ผมสลับ Day3 กับ Day4  สวิสให้พักที่เดียวหลายๆวัน แล้วดูพยากรณ์อากาศว่าเมืองไหนอากาศดีกว่า ค่อยนั่งรถไฟไป</t>
  </si>
  <si>
    <t>Note : พักแถว Mestre จะถูกกว่าพักในเวนิสเยอะมากกกก ของแถวนี้ก็ถูกมีซุปเปอร์ของถูกมาก  นั่งรถบัสแค่ 15 นาทีก็ถึงเวนิสแล้ว ข้อเสียคือไม่ได้พักในเวนิสนั่นแหละ แต่รถบัสมีตั้งแต่ตี 5 ครึ่ง ดึกสุดก็ตี1  ดังนั้นก็ไม่ต่างเท่าไหร</t>
  </si>
  <si>
    <t>Note : เช้าเราเข้าเวนิสไปเก็บตกอีกรอบมีตั๋ว 48 Hr. เหลืออยู่ใช้ให้คุ้ม</t>
  </si>
  <si>
    <t>Note : ตั๋วเหมาแถว Duomo 10 EU เข้าได้ 4 อย่าง</t>
  </si>
  <si>
    <t>Piazzale Michelangelo อีกรอบ</t>
  </si>
  <si>
    <t>Note : ถ้าเดินไม่ไหวนั่งบัสได้สาย 12หรือ13 ซื้อตั๋วจากร้านค้า 1.2 EU</t>
  </si>
  <si>
    <t>Note : เดินใช้เวลาแค่ 30 นาทีพวกผมเดินเอา  ปิซ่าจริงไม่ค่อยมีอะไรให้เวลากะมันแค่ 1 ชม.ก็เหลือๆแล้ว</t>
  </si>
  <si>
    <t>Note : เราหาที่พักไม่เจอทำให้เวลาไม่พอจะ trek แล้วจึงขึ้นรถไฟแทน 1.8 EU</t>
  </si>
  <si>
    <t>Note : ถ้าจะไปจุดนี้ต้องเสียเงินค่าเข้า และต้องเดินไปไกล เวลาเราไม่พอแล้วจึงไม่ได้ไป ไปมุมด้านบนหมู่บ้านแทนไม่เสียเงิน</t>
  </si>
  <si>
    <t>Note : ตั๋ว Metro เหมา48 HR. 12.5 EU ซื้อไปเลยคุ้ม</t>
  </si>
  <si>
    <t>Note : ถ้าอยากประหยัดนั่งบัสไปสนามบิน 4 EU เองขึ้นจากสถานี Termini ท่ารถบัสอยู่ทางขวาของสถานี Termini  ( รถไฟ 16 EU )</t>
  </si>
  <si>
    <t>นั่งบัสไปสนามบิน</t>
  </si>
  <si>
    <t>Note : ค่าเรือรอบละ 6 EU แล้วซื้อเหมาไปเถอะคุ้ม จะได้เที่ยวได้ทั่วไม่มัวแต่เสียดายค่าเรือ ยิ่งพวกเราพักที่ mestre มีค่ารถรอบละ 1.2 EU โคตรคุ้ม</t>
  </si>
  <si>
    <t>Note : (ก็อปใครมาไม่รู้ แต่ผมไม่ได้เดินตามนี้ เดินมั่วๆไปตามใจ และขึ้นเขาตอนบ่ายเพราะดูพยากรณ์ว่าตอนบ่ายฟ้าใสกว่าตอนเช้า )</t>
  </si>
  <si>
    <t>จาก Zurich HB -&gt; Bahnhofstrasse rd. &gt; เดินวนรอบหนึ่งกลับไปสถานี</t>
  </si>
  <si>
    <t>ค่ารถไฟอิตาลีระหว่างเมืองล่วงหน้า</t>
  </si>
  <si>
    <t>หักส่วนลด Swiss pass youth 30 EU</t>
  </si>
  <si>
    <t>Swiss pass 4 day + gornergrat voucher</t>
  </si>
  <si>
    <t>FB Page : http://www.facebook.com/ChillJourney</t>
  </si>
  <si>
    <t>ค่ากิน,ค่าเข้า,ค่าเดินทางย่อย</t>
  </si>
  <si>
    <t>หักค่า Gelato 38 EU</t>
  </si>
  <si>
    <t>Note : ตั๋วเรือเหมา 1 วันราคา 15 EU เรือรอบละประมาณ 6 EU นั่งหลายรอบก็คุ้มครับ</t>
  </si>
  <si>
    <t>Note : นั่งเรือข้ามกลับไปฝั่ง Varenna แล้วนั่งรถไฟกลับไปมิลานถูกกว่าเพราะจะเป็นรถไฟแบบ regional ฝั่งนี้เป็นรถไฟไฮโซเลยแพง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</si>
</sst>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409]d\-mmm;@"/>
  </numFmts>
  <fonts count="23" x14ac:knownFonts="1">
    <font>
      <sz val="11"/>
      <color rgb="FF000000"/>
      <name val="Calibri"/>
      <charset val="1"/>
    </font>
    <font>
      <sz val="10"/>
      <color rgb="FF000000"/>
      <name val="Cambria"/>
      <family val="1"/>
    </font>
    <font>
      <u/>
      <sz val="11"/>
      <color theme="10"/>
      <name val="Calibri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sz val="10"/>
      <color rgb="FF000000"/>
      <name val="Tahoma"/>
      <family val="2"/>
    </font>
    <font>
      <sz val="10"/>
      <color rgb="FFFFFFFF"/>
      <name val="Tahoma"/>
      <family val="2"/>
    </font>
    <font>
      <u/>
      <sz val="10"/>
      <color rgb="FF0000FF"/>
      <name val="Tahoma"/>
      <family val="2"/>
    </font>
    <font>
      <strike/>
      <sz val="10"/>
      <color rgb="FF000000"/>
      <name val="Tahoma"/>
      <family val="2"/>
    </font>
    <font>
      <u/>
      <sz val="10"/>
      <color theme="10"/>
      <name val="Tahoma"/>
      <family val="2"/>
    </font>
    <font>
      <sz val="11"/>
      <color rgb="FF000000"/>
      <name val="Calibri"/>
      <family val="2"/>
    </font>
    <font>
      <sz val="10"/>
      <color rgb="FF000000"/>
      <name val="Tahoma"/>
      <family val="2"/>
      <scheme val="major"/>
    </font>
    <font>
      <sz val="10"/>
      <color rgb="FF000000"/>
      <name val="Calibri"/>
      <family val="2"/>
    </font>
    <font>
      <u/>
      <sz val="10"/>
      <color rgb="FF0000FF"/>
      <name val="Calibri"/>
      <family val="2"/>
    </font>
    <font>
      <sz val="10"/>
      <color rgb="FFFF0000"/>
      <name val="Tahoma"/>
      <family val="2"/>
      <scheme val="major"/>
    </font>
    <font>
      <sz val="10"/>
      <color theme="6" tint="-0.499984740745262"/>
      <name val="Tahoma"/>
      <family val="2"/>
      <scheme val="major"/>
    </font>
    <font>
      <sz val="9"/>
      <color rgb="FF373E4D"/>
      <name val="Arial"/>
      <family val="2"/>
    </font>
    <font>
      <sz val="11"/>
      <color rgb="FF000000"/>
      <name val="Calibri"/>
      <family val="2"/>
    </font>
    <font>
      <sz val="10"/>
      <color rgb="FFFF0000"/>
      <name val="Tahoma"/>
      <family val="2"/>
    </font>
    <font>
      <sz val="11"/>
      <color theme="0"/>
      <name val="Calibri"/>
      <family val="2"/>
    </font>
    <font>
      <b/>
      <u/>
      <sz val="16"/>
      <color theme="0"/>
      <name val="Calibri"/>
      <family val="2"/>
    </font>
    <font>
      <sz val="11"/>
      <color rgb="FF000000"/>
      <name val="Tahoma"/>
      <family val="2"/>
      <scheme val="major"/>
    </font>
    <font>
      <sz val="11"/>
      <color rgb="FFFF0000"/>
      <name val="Tahoma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theme="4" tint="0.59999389629810485"/>
      </patternFill>
    </fill>
    <fill>
      <patternFill patternType="solid">
        <fgColor theme="9" tint="-0.249977111117893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17" fillId="0" borderId="0" applyFont="0" applyFill="0" applyBorder="0" applyAlignment="0" applyProtection="0"/>
  </cellStyleXfs>
  <cellXfs count="112">
    <xf numFmtId="0" fontId="0" fillId="0" borderId="0" xfId="0"/>
    <xf numFmtId="0" fontId="5" fillId="0" borderId="0" xfId="0" applyNumberFormat="1" applyFont="1" applyFill="1" applyBorder="1" applyAlignment="1">
      <alignment vertical="top"/>
    </xf>
    <xf numFmtId="0" fontId="8" fillId="0" borderId="0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4" fillId="2" borderId="0" xfId="0" applyNumberFormat="1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16" fontId="11" fillId="0" borderId="4" xfId="0" applyNumberFormat="1" applyFont="1" applyFill="1" applyBorder="1" applyAlignment="1"/>
    <xf numFmtId="0" fontId="11" fillId="0" borderId="4" xfId="0" applyNumberFormat="1" applyFont="1" applyFill="1" applyBorder="1" applyAlignment="1"/>
    <xf numFmtId="0" fontId="11" fillId="0" borderId="5" xfId="0" applyNumberFormat="1" applyFont="1" applyFill="1" applyBorder="1" applyAlignment="1"/>
    <xf numFmtId="16" fontId="12" fillId="0" borderId="0" xfId="0" applyNumberFormat="1" applyFont="1" applyFill="1" applyBorder="1" applyAlignment="1"/>
    <xf numFmtId="16" fontId="11" fillId="0" borderId="4" xfId="0" applyNumberFormat="1" applyFont="1" applyFill="1" applyBorder="1" applyAlignment="1">
      <alignment horizontal="right" vertical="top"/>
    </xf>
    <xf numFmtId="0" fontId="11" fillId="0" borderId="4" xfId="0" applyNumberFormat="1" applyFont="1" applyFill="1" applyBorder="1" applyAlignment="1">
      <alignment vertical="top"/>
    </xf>
    <xf numFmtId="0" fontId="11" fillId="0" borderId="1" xfId="0" applyNumberFormat="1" applyFont="1" applyFill="1" applyBorder="1" applyAlignment="1">
      <alignment vertical="top"/>
    </xf>
    <xf numFmtId="0" fontId="11" fillId="0" borderId="2" xfId="0" applyNumberFormat="1" applyFont="1" applyFill="1" applyBorder="1" applyAlignment="1">
      <alignment vertical="top"/>
    </xf>
    <xf numFmtId="0" fontId="13" fillId="0" borderId="0" xfId="0" applyNumberFormat="1" applyFont="1" applyFill="1" applyBorder="1" applyAlignment="1"/>
    <xf numFmtId="0" fontId="11" fillId="0" borderId="6" xfId="0" applyNumberFormat="1" applyFont="1" applyFill="1" applyBorder="1" applyAlignment="1">
      <alignment vertical="top"/>
    </xf>
    <xf numFmtId="0" fontId="11" fillId="0" borderId="7" xfId="0" applyNumberFormat="1" applyFont="1" applyFill="1" applyBorder="1" applyAlignment="1">
      <alignment vertical="top"/>
    </xf>
    <xf numFmtId="16" fontId="12" fillId="0" borderId="4" xfId="0" applyNumberFormat="1" applyFont="1" applyFill="1" applyBorder="1" applyAlignment="1"/>
    <xf numFmtId="0" fontId="12" fillId="0" borderId="4" xfId="0" applyNumberFormat="1" applyFont="1" applyFill="1" applyBorder="1" applyAlignment="1"/>
    <xf numFmtId="16" fontId="12" fillId="0" borderId="4" xfId="0" applyNumberFormat="1" applyFont="1" applyFill="1" applyBorder="1" applyAlignment="1">
      <alignment horizontal="right"/>
    </xf>
    <xf numFmtId="0" fontId="12" fillId="0" borderId="1" xfId="0" applyNumberFormat="1" applyFont="1" applyFill="1" applyBorder="1" applyAlignment="1"/>
    <xf numFmtId="0" fontId="12" fillId="0" borderId="6" xfId="0" applyNumberFormat="1" applyFont="1" applyFill="1" applyBorder="1" applyAlignment="1"/>
    <xf numFmtId="2" fontId="11" fillId="0" borderId="5" xfId="0" applyNumberFormat="1" applyFont="1" applyFill="1" applyBorder="1" applyAlignment="1"/>
    <xf numFmtId="2" fontId="11" fillId="0" borderId="2" xfId="0" applyNumberFormat="1" applyFont="1" applyFill="1" applyBorder="1" applyAlignment="1">
      <alignment vertical="top"/>
    </xf>
    <xf numFmtId="2" fontId="11" fillId="0" borderId="7" xfId="0" applyNumberFormat="1" applyFont="1" applyFill="1" applyBorder="1" applyAlignment="1">
      <alignment vertical="top"/>
    </xf>
    <xf numFmtId="2" fontId="12" fillId="0" borderId="5" xfId="0" applyNumberFormat="1" applyFont="1" applyFill="1" applyBorder="1" applyAlignment="1"/>
    <xf numFmtId="2" fontId="12" fillId="0" borderId="2" xfId="0" applyNumberFormat="1" applyFont="1" applyFill="1" applyBorder="1" applyAlignment="1"/>
    <xf numFmtId="2" fontId="12" fillId="0" borderId="7" xfId="0" applyNumberFormat="1" applyFont="1" applyFill="1" applyBorder="1" applyAlignment="1"/>
    <xf numFmtId="0" fontId="14" fillId="0" borderId="2" xfId="0" applyNumberFormat="1" applyFont="1" applyFill="1" applyBorder="1" applyAlignment="1">
      <alignment vertical="top"/>
    </xf>
    <xf numFmtId="0" fontId="15" fillId="0" borderId="2" xfId="0" applyNumberFormat="1" applyFont="1" applyFill="1" applyBorder="1" applyAlignment="1">
      <alignment vertical="top"/>
    </xf>
    <xf numFmtId="0" fontId="10" fillId="0" borderId="0" xfId="0" applyFont="1"/>
    <xf numFmtId="0" fontId="11" fillId="0" borderId="3" xfId="0" applyNumberFormat="1" applyFont="1" applyFill="1" applyBorder="1" applyAlignment="1">
      <alignment horizontal="left" vertical="top"/>
    </xf>
    <xf numFmtId="0" fontId="11" fillId="0" borderId="0" xfId="0" applyFont="1" applyFill="1" applyAlignment="1">
      <alignment wrapText="1"/>
    </xf>
    <xf numFmtId="0" fontId="1" fillId="0" borderId="1" xfId="0" applyNumberFormat="1" applyFont="1" applyFill="1" applyBorder="1" applyAlignment="1">
      <alignment horizontal="left" vertical="top"/>
    </xf>
    <xf numFmtId="0" fontId="12" fillId="0" borderId="0" xfId="0" applyFont="1" applyFill="1"/>
    <xf numFmtId="0" fontId="1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top"/>
    </xf>
    <xf numFmtId="2" fontId="12" fillId="0" borderId="0" xfId="0" applyNumberFormat="1" applyFont="1" applyFill="1"/>
    <xf numFmtId="0" fontId="12" fillId="0" borderId="0" xfId="0" applyFont="1" applyFill="1" applyAlignment="1">
      <alignment wrapText="1"/>
    </xf>
    <xf numFmtId="0" fontId="1" fillId="0" borderId="3" xfId="0" applyNumberFormat="1" applyFont="1" applyFill="1" applyBorder="1" applyAlignment="1">
      <alignment horizontal="left" vertical="top"/>
    </xf>
    <xf numFmtId="0" fontId="11" fillId="0" borderId="0" xfId="0" applyFont="1" applyFill="1" applyAlignment="1"/>
    <xf numFmtId="0" fontId="11" fillId="0" borderId="0" xfId="0" applyFont="1" applyFill="1" applyBorder="1" applyAlignment="1"/>
    <xf numFmtId="0" fontId="15" fillId="0" borderId="2" xfId="0" applyNumberFormat="1" applyFont="1" applyFill="1" applyBorder="1" applyAlignment="1">
      <alignment horizontal="left" vertical="top"/>
    </xf>
    <xf numFmtId="0" fontId="4" fillId="0" borderId="0" xfId="0" applyNumberFormat="1" applyFont="1" applyFill="1" applyBorder="1" applyAlignment="1">
      <alignment vertical="top"/>
    </xf>
    <xf numFmtId="187" fontId="5" fillId="0" borderId="8" xfId="0" applyNumberFormat="1" applyFont="1" applyFill="1" applyBorder="1" applyAlignment="1">
      <alignment horizontal="left" vertical="top"/>
    </xf>
    <xf numFmtId="0" fontId="5" fillId="0" borderId="8" xfId="0" applyNumberFormat="1" applyFont="1" applyFill="1" applyBorder="1" applyAlignment="1">
      <alignment horizontal="center" vertical="top"/>
    </xf>
    <xf numFmtId="3" fontId="5" fillId="0" borderId="8" xfId="0" applyNumberFormat="1" applyFont="1" applyFill="1" applyBorder="1" applyAlignment="1">
      <alignment horizontal="right" vertical="top"/>
    </xf>
    <xf numFmtId="3" fontId="5" fillId="3" borderId="8" xfId="0" applyNumberFormat="1" applyFont="1" applyFill="1" applyBorder="1" applyAlignment="1">
      <alignment horizontal="right" vertical="top"/>
    </xf>
    <xf numFmtId="0" fontId="5" fillId="0" borderId="8" xfId="0" applyNumberFormat="1" applyFont="1" applyFill="1" applyBorder="1" applyAlignment="1">
      <alignment horizontal="right" vertical="top"/>
    </xf>
    <xf numFmtId="0" fontId="5" fillId="0" borderId="8" xfId="0" applyNumberFormat="1" applyFont="1" applyFill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9" xfId="0" applyNumberFormat="1" applyFont="1" applyFill="1" applyBorder="1" applyAlignment="1">
      <alignment vertical="top"/>
    </xf>
    <xf numFmtId="0" fontId="4" fillId="0" borderId="9" xfId="0" applyNumberFormat="1" applyFont="1" applyFill="1" applyBorder="1" applyAlignment="1">
      <alignment vertical="top"/>
    </xf>
    <xf numFmtId="0" fontId="5" fillId="0" borderId="8" xfId="0" applyNumberFormat="1" applyFont="1" applyFill="1" applyBorder="1" applyAlignment="1">
      <alignment vertical="top" wrapText="1"/>
    </xf>
    <xf numFmtId="0" fontId="4" fillId="0" borderId="8" xfId="0" applyNumberFormat="1" applyFont="1" applyFill="1" applyBorder="1" applyAlignment="1">
      <alignment vertical="top" wrapText="1"/>
    </xf>
    <xf numFmtId="0" fontId="0" fillId="0" borderId="8" xfId="0" applyNumberFormat="1" applyFont="1" applyFill="1" applyBorder="1" applyAlignment="1">
      <alignment horizontal="right"/>
    </xf>
    <xf numFmtId="0" fontId="6" fillId="0" borderId="9" xfId="0" applyNumberFormat="1" applyFont="1" applyFill="1" applyBorder="1" applyAlignment="1">
      <alignment horizontal="left" vertical="top"/>
    </xf>
    <xf numFmtId="0" fontId="7" fillId="0" borderId="9" xfId="0" applyNumberFormat="1" applyFont="1" applyFill="1" applyBorder="1" applyAlignment="1">
      <alignment vertical="top"/>
    </xf>
    <xf numFmtId="0" fontId="2" fillId="0" borderId="9" xfId="1" applyNumberFormat="1" applyFill="1" applyBorder="1" applyAlignment="1">
      <alignment vertical="top"/>
    </xf>
    <xf numFmtId="0" fontId="9" fillId="0" borderId="9" xfId="1" applyNumberFormat="1" applyFont="1" applyFill="1" applyBorder="1" applyAlignment="1">
      <alignment vertical="top"/>
    </xf>
    <xf numFmtId="0" fontId="5" fillId="0" borderId="8" xfId="0" applyNumberFormat="1" applyFont="1" applyFill="1" applyBorder="1" applyAlignment="1">
      <alignment horizontal="left" vertical="top"/>
    </xf>
    <xf numFmtId="0" fontId="6" fillId="8" borderId="8" xfId="0" applyNumberFormat="1" applyFont="1" applyFill="1" applyBorder="1" applyAlignment="1">
      <alignment horizontal="right" vertical="top"/>
    </xf>
    <xf numFmtId="3" fontId="6" fillId="8" borderId="8" xfId="0" applyNumberFormat="1" applyFont="1" applyFill="1" applyBorder="1" applyAlignment="1">
      <alignment horizontal="right" vertical="top"/>
    </xf>
    <xf numFmtId="187" fontId="6" fillId="4" borderId="8" xfId="0" applyNumberFormat="1" applyFont="1" applyFill="1" applyBorder="1" applyAlignment="1">
      <alignment horizontal="left" vertical="top"/>
    </xf>
    <xf numFmtId="187" fontId="6" fillId="4" borderId="8" xfId="0" applyNumberFormat="1" applyFont="1" applyFill="1" applyBorder="1" applyAlignment="1">
      <alignment horizontal="center" vertical="top"/>
    </xf>
    <xf numFmtId="0" fontId="6" fillId="4" borderId="8" xfId="0" applyNumberFormat="1" applyFont="1" applyFill="1" applyBorder="1" applyAlignment="1">
      <alignment horizontal="left" vertical="top" wrapText="1"/>
    </xf>
    <xf numFmtId="0" fontId="6" fillId="4" borderId="8" xfId="0" applyNumberFormat="1" applyFont="1" applyFill="1" applyBorder="1" applyAlignment="1">
      <alignment horizontal="right" vertical="top"/>
    </xf>
    <xf numFmtId="3" fontId="6" fillId="4" borderId="8" xfId="0" applyNumberFormat="1" applyFont="1" applyFill="1" applyBorder="1" applyAlignment="1">
      <alignment horizontal="right" vertical="top"/>
    </xf>
    <xf numFmtId="0" fontId="6" fillId="0" borderId="8" xfId="0" applyNumberFormat="1" applyFont="1" applyFill="1" applyBorder="1" applyAlignment="1">
      <alignment horizontal="left" vertical="top" wrapText="1"/>
    </xf>
    <xf numFmtId="20" fontId="5" fillId="0" borderId="8" xfId="0" applyNumberFormat="1" applyFont="1" applyFill="1" applyBorder="1" applyAlignment="1">
      <alignment horizontal="center" vertical="top"/>
    </xf>
    <xf numFmtId="16" fontId="6" fillId="4" borderId="8" xfId="0" applyNumberFormat="1" applyFont="1" applyFill="1" applyBorder="1" applyAlignment="1">
      <alignment horizontal="center" vertical="top"/>
    </xf>
    <xf numFmtId="3" fontId="5" fillId="5" borderId="8" xfId="0" applyNumberFormat="1" applyFont="1" applyFill="1" applyBorder="1" applyAlignment="1">
      <alignment horizontal="right" vertical="top"/>
    </xf>
    <xf numFmtId="0" fontId="5" fillId="0" borderId="8" xfId="0" quotePrefix="1" applyNumberFormat="1" applyFont="1" applyFill="1" applyBorder="1" applyAlignment="1">
      <alignment horizontal="left" vertical="top" wrapText="1"/>
    </xf>
    <xf numFmtId="187" fontId="8" fillId="0" borderId="8" xfId="0" applyNumberFormat="1" applyFont="1" applyFill="1" applyBorder="1" applyAlignment="1">
      <alignment horizontal="left" vertical="top"/>
    </xf>
    <xf numFmtId="0" fontId="8" fillId="0" borderId="8" xfId="0" applyNumberFormat="1" applyFont="1" applyFill="1" applyBorder="1" applyAlignment="1">
      <alignment horizontal="right" vertical="top"/>
    </xf>
    <xf numFmtId="3" fontId="8" fillId="0" borderId="8" xfId="0" applyNumberFormat="1" applyFont="1" applyFill="1" applyBorder="1" applyAlignment="1">
      <alignment horizontal="right" vertical="top"/>
    </xf>
    <xf numFmtId="0" fontId="8" fillId="0" borderId="8" xfId="0" applyNumberFormat="1" applyFont="1" applyFill="1" applyBorder="1" applyAlignment="1">
      <alignment vertical="top" wrapText="1"/>
    </xf>
    <xf numFmtId="20" fontId="8" fillId="0" borderId="8" xfId="0" applyNumberFormat="1" applyFont="1" applyFill="1" applyBorder="1" applyAlignment="1">
      <alignment horizontal="center" vertical="top"/>
    </xf>
    <xf numFmtId="0" fontId="5" fillId="0" borderId="8" xfId="0" quotePrefix="1" applyNumberFormat="1" applyFont="1" applyFill="1" applyBorder="1" applyAlignment="1">
      <alignment horizontal="left" vertical="top"/>
    </xf>
    <xf numFmtId="187" fontId="6" fillId="0" borderId="8" xfId="0" applyNumberFormat="1" applyFont="1" applyFill="1" applyBorder="1" applyAlignment="1">
      <alignment horizontal="left" vertical="top"/>
    </xf>
    <xf numFmtId="3" fontId="6" fillId="0" borderId="8" xfId="0" applyNumberFormat="1" applyFont="1" applyFill="1" applyBorder="1" applyAlignment="1">
      <alignment horizontal="right" vertical="top"/>
    </xf>
    <xf numFmtId="0" fontId="4" fillId="6" borderId="8" xfId="0" applyNumberFormat="1" applyFont="1" applyFill="1" applyBorder="1" applyAlignment="1">
      <alignment wrapText="1"/>
    </xf>
    <xf numFmtId="0" fontId="2" fillId="0" borderId="8" xfId="1" applyNumberFormat="1" applyFill="1" applyBorder="1" applyAlignment="1">
      <alignment vertical="top" wrapText="1"/>
    </xf>
    <xf numFmtId="0" fontId="4" fillId="4" borderId="8" xfId="0" applyNumberFormat="1" applyFont="1" applyFill="1" applyBorder="1" applyAlignment="1">
      <alignment horizontal="left" vertical="top"/>
    </xf>
    <xf numFmtId="0" fontId="4" fillId="4" borderId="8" xfId="0" applyNumberFormat="1" applyFont="1" applyFill="1" applyBorder="1" applyAlignment="1">
      <alignment horizontal="right" vertical="top"/>
    </xf>
    <xf numFmtId="0" fontId="6" fillId="0" borderId="8" xfId="0" applyNumberFormat="1" applyFont="1" applyFill="1" applyBorder="1" applyAlignment="1">
      <alignment horizontal="center" vertical="top"/>
    </xf>
    <xf numFmtId="0" fontId="4" fillId="7" borderId="8" xfId="0" applyNumberFormat="1" applyFont="1" applyFill="1" applyBorder="1" applyAlignment="1">
      <alignment wrapText="1"/>
    </xf>
    <xf numFmtId="3" fontId="4" fillId="4" borderId="8" xfId="0" applyNumberFormat="1" applyFont="1" applyFill="1" applyBorder="1" applyAlignment="1">
      <alignment horizontal="right" vertical="top"/>
    </xf>
    <xf numFmtId="0" fontId="3" fillId="0" borderId="8" xfId="0" applyFont="1" applyBorder="1" applyAlignment="1">
      <alignment wrapText="1"/>
    </xf>
    <xf numFmtId="0" fontId="10" fillId="0" borderId="0" xfId="0" applyFont="1" applyAlignment="1">
      <alignment wrapText="1"/>
    </xf>
    <xf numFmtId="2" fontId="0" fillId="0" borderId="0" xfId="0" applyNumberFormat="1"/>
    <xf numFmtId="2" fontId="10" fillId="0" borderId="0" xfId="0" applyNumberFormat="1" applyFont="1"/>
    <xf numFmtId="43" fontId="0" fillId="0" borderId="0" xfId="2" applyFont="1"/>
    <xf numFmtId="43" fontId="10" fillId="0" borderId="0" xfId="2" applyFont="1"/>
    <xf numFmtId="0" fontId="18" fillId="0" borderId="8" xfId="0" applyNumberFormat="1" applyFont="1" applyFill="1" applyBorder="1" applyAlignment="1">
      <alignment vertical="top" wrapText="1"/>
    </xf>
    <xf numFmtId="16" fontId="4" fillId="6" borderId="8" xfId="0" applyNumberFormat="1" applyFont="1" applyFill="1" applyBorder="1" applyAlignment="1">
      <alignment horizontal="center" vertical="top"/>
    </xf>
    <xf numFmtId="16" fontId="4" fillId="7" borderId="8" xfId="0" applyNumberFormat="1" applyFont="1" applyFill="1" applyBorder="1" applyAlignment="1">
      <alignment horizontal="center" vertical="top"/>
    </xf>
    <xf numFmtId="0" fontId="4" fillId="0" borderId="8" xfId="0" applyNumberFormat="1" applyFont="1" applyFill="1" applyBorder="1" applyAlignment="1">
      <alignment horizontal="left" vertical="top"/>
    </xf>
    <xf numFmtId="0" fontId="19" fillId="0" borderId="0" xfId="0" applyFont="1" applyAlignment="1">
      <alignment vertical="top"/>
    </xf>
    <xf numFmtId="0" fontId="20" fillId="12" borderId="8" xfId="1" applyNumberFormat="1" applyFont="1" applyFill="1" applyBorder="1" applyAlignment="1">
      <alignment horizontal="left" vertical="top" wrapText="1"/>
    </xf>
    <xf numFmtId="0" fontId="21" fillId="0" borderId="8" xfId="0" applyFont="1" applyBorder="1"/>
    <xf numFmtId="43" fontId="21" fillId="0" borderId="8" xfId="2" applyFont="1" applyBorder="1"/>
    <xf numFmtId="0" fontId="21" fillId="11" borderId="8" xfId="0" applyFont="1" applyFill="1" applyBorder="1"/>
    <xf numFmtId="43" fontId="21" fillId="11" borderId="8" xfId="2" applyFont="1" applyFill="1" applyBorder="1"/>
    <xf numFmtId="0" fontId="22" fillId="9" borderId="8" xfId="0" applyFont="1" applyFill="1" applyBorder="1"/>
    <xf numFmtId="43" fontId="22" fillId="9" borderId="8" xfId="2" applyFont="1" applyFill="1" applyBorder="1"/>
    <xf numFmtId="0" fontId="21" fillId="10" borderId="8" xfId="0" applyFont="1" applyFill="1" applyBorder="1"/>
    <xf numFmtId="43" fontId="21" fillId="10" borderId="8" xfId="2" applyFont="1" applyFill="1" applyBorder="1"/>
    <xf numFmtId="187" fontId="5" fillId="3" borderId="8" xfId="0" applyNumberFormat="1" applyFont="1" applyFill="1" applyBorder="1" applyAlignment="1">
      <alignment horizontal="center" vertical="top"/>
    </xf>
  </cellXfs>
  <cellStyles count="3">
    <cellStyle name="Comma" xfId="2" builtinId="3"/>
    <cellStyle name="Hyperlink" xfId="1" builtinId="8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Tahoma"/>
        <scheme val="maj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maj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Tahoma"/>
        <scheme val="major"/>
      </font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major"/>
      </font>
      <numFmt numFmtId="2" formatCode="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major"/>
      </font>
      <numFmt numFmtId="2" formatCode="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maj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Tahoma"/>
        <scheme val="major"/>
      </font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maj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Tahoma"/>
        <scheme val="major"/>
      </font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maj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Tahoma"/>
        <scheme val="major"/>
      </font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maj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Tahoma"/>
        <scheme val="major"/>
      </font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Tahoma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Tahoma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0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9</xdr:row>
      <xdr:rowOff>323850</xdr:rowOff>
    </xdr:from>
    <xdr:to>
      <xdr:col>5</xdr:col>
      <xdr:colOff>323850</xdr:colOff>
      <xdr:row>9</xdr:row>
      <xdr:rowOff>1519799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1" y="1809750"/>
          <a:ext cx="6248399" cy="1195949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9</xdr:row>
      <xdr:rowOff>285751</xdr:rowOff>
    </xdr:from>
    <xdr:to>
      <xdr:col>6</xdr:col>
      <xdr:colOff>3552825</xdr:colOff>
      <xdr:row>9</xdr:row>
      <xdr:rowOff>1485241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1275" y="1771651"/>
          <a:ext cx="3657600" cy="1199490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123824</xdr:colOff>
      <xdr:row>30</xdr:row>
      <xdr:rowOff>190499</xdr:rowOff>
    </xdr:from>
    <xdr:to>
      <xdr:col>6</xdr:col>
      <xdr:colOff>66980</xdr:colOff>
      <xdr:row>30</xdr:row>
      <xdr:rowOff>1685925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5399" y="11772899"/>
          <a:ext cx="5572431" cy="1495426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36</xdr:row>
      <xdr:rowOff>190500</xdr:rowOff>
    </xdr:from>
    <xdr:to>
      <xdr:col>6</xdr:col>
      <xdr:colOff>166155</xdr:colOff>
      <xdr:row>37</xdr:row>
      <xdr:rowOff>180975</xdr:rowOff>
    </xdr:to>
    <xdr:pic>
      <xdr:nvPicPr>
        <xdr:cNvPr id="15" name="Picture 14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7985" r="-513"/>
        <a:stretch/>
      </xdr:blipFill>
      <xdr:spPr>
        <a:xfrm>
          <a:off x="1209675" y="14087475"/>
          <a:ext cx="5757330" cy="1466850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23</xdr:row>
      <xdr:rowOff>266700</xdr:rowOff>
    </xdr:from>
    <xdr:to>
      <xdr:col>4</xdr:col>
      <xdr:colOff>56537</xdr:colOff>
      <xdr:row>23</xdr:row>
      <xdr:rowOff>790510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23925" y="7505700"/>
          <a:ext cx="4904762" cy="5238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2424" displayName="Table2424" ref="A22:F39" totalsRowShown="0" headerRowDxfId="26" dataDxfId="25">
  <autoFilter ref="A22:F39"/>
  <tableColumns count="6">
    <tableColumn id="1" name="Day" dataDxfId="24"/>
    <tableColumn id="2" name="Date" dataDxfId="23"/>
    <tableColumn id="3" name="Plan" dataDxfId="22"/>
    <tableColumn id="4" name="Sleep" dataDxfId="21"/>
    <tableColumn id="5" name="Remark" dataDxfId="20"/>
    <tableColumn id="6" name="Column1" dataDxfId="19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1" name="Table24242" displayName="Table24242" ref="A1:H19" totalsRowCount="1" headerRowDxfId="18" dataDxfId="17" totalsRowDxfId="16">
  <autoFilter ref="A1:H18"/>
  <tableColumns count="8">
    <tableColumn id="1" name="Day" dataDxfId="15" totalsRowDxfId="14"/>
    <tableColumn id="2" name="Date" dataDxfId="13" totalsRowDxfId="12"/>
    <tableColumn id="3" name="Plan" dataDxfId="11" totalsRowDxfId="10"/>
    <tableColumn id="4" name="Sleep" dataDxfId="9" totalsRowDxfId="8"/>
    <tableColumn id="7" name="Hostel Cost" totalsRowFunction="sum" dataDxfId="7" totalsRowDxfId="6"/>
    <tableColumn id="8" name="Hostel" dataDxfId="5" totalsRowDxfId="4"/>
    <tableColumn id="5" name="Remark" dataDxfId="3" totalsRowDxfId="2"/>
    <tableColumn id="6" name="Column1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avigazionelaghi.it/eng/c_orari.asp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oknation.net/blog/kittiwut/2014/05/31/entry-1" TargetMode="External"/><Relationship Id="rId1" Type="http://schemas.openxmlformats.org/officeDocument/2006/relationships/hyperlink" Target="http://amnottired.com/?p=513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facebook.com/ChillJourney" TargetMode="External"/><Relationship Id="rId4" Type="http://schemas.openxmlformats.org/officeDocument/2006/relationships/hyperlink" Target="http://switzerland-guides.blogspot.com/2014/04/day-2-zurich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9"/>
  <sheetViews>
    <sheetView tabSelected="1" zoomScaleNormal="100" workbookViewId="0">
      <pane ySplit="1" topLeftCell="A2" activePane="bottomLeft" state="frozen"/>
      <selection pane="bottomLeft" activeCell="G109" sqref="G109"/>
    </sheetView>
  </sheetViews>
  <sheetFormatPr defaultRowHeight="12.75" x14ac:dyDescent="0.25"/>
  <cols>
    <col min="1" max="1" width="6.42578125" style="46" bestFit="1" customWidth="1"/>
    <col min="2" max="2" width="6.5703125" style="47" bestFit="1" customWidth="1"/>
    <col min="3" max="3" width="66.7109375" style="51" customWidth="1"/>
    <col min="4" max="4" width="6" style="50" bestFit="1" customWidth="1"/>
    <col min="5" max="5" width="5.140625" style="48" customWidth="1"/>
    <col min="6" max="6" width="6.5703125" style="48" bestFit="1" customWidth="1"/>
    <col min="7" max="7" width="54.140625" style="56" customWidth="1"/>
    <col min="8" max="8" width="45.28515625" style="1" customWidth="1"/>
    <col min="9" max="256" width="9.140625" style="1" customWidth="1"/>
    <col min="257" max="16384" width="9.140625" style="4"/>
  </cols>
  <sheetData>
    <row r="1" spans="1:8" ht="21" x14ac:dyDescent="0.25">
      <c r="A1" s="100">
        <v>35.299999999999997</v>
      </c>
      <c r="B1" s="101">
        <v>33.85</v>
      </c>
      <c r="C1" s="102" t="s">
        <v>253</v>
      </c>
      <c r="D1" s="64" t="s">
        <v>99</v>
      </c>
      <c r="E1" s="65" t="s">
        <v>100</v>
      </c>
      <c r="F1" s="65" t="s">
        <v>1</v>
      </c>
    </row>
    <row r="2" spans="1:8" x14ac:dyDescent="0.25">
      <c r="A2" s="66" t="s">
        <v>0</v>
      </c>
      <c r="B2" s="67">
        <v>42097</v>
      </c>
      <c r="C2" s="68" t="s">
        <v>92</v>
      </c>
      <c r="D2" s="69"/>
      <c r="E2" s="70"/>
      <c r="F2" s="70"/>
      <c r="G2" s="71"/>
      <c r="H2" s="59"/>
    </row>
    <row r="3" spans="1:8" s="1" customFormat="1" x14ac:dyDescent="0.25">
      <c r="A3" s="46"/>
      <c r="B3" s="72">
        <v>0.85763888888888884</v>
      </c>
      <c r="C3" s="51" t="s">
        <v>93</v>
      </c>
      <c r="D3" s="50"/>
      <c r="E3" s="48"/>
      <c r="F3" s="48">
        <v>20500</v>
      </c>
      <c r="G3" s="56"/>
      <c r="H3" s="60"/>
    </row>
    <row r="4" spans="1:8" s="1" customFormat="1" x14ac:dyDescent="0.25">
      <c r="A4" s="46"/>
      <c r="B4" s="72">
        <v>3.472222222222222E-3</v>
      </c>
      <c r="C4" s="51" t="s">
        <v>94</v>
      </c>
      <c r="D4" s="50"/>
      <c r="E4" s="48"/>
      <c r="F4" s="48">
        <f t="shared" ref="F4:F59" si="0">D4*$A$1+E4*$B$1</f>
        <v>0</v>
      </c>
      <c r="G4" s="56"/>
      <c r="H4" s="54"/>
    </row>
    <row r="5" spans="1:8" s="1" customFormat="1" x14ac:dyDescent="0.25">
      <c r="A5" s="46"/>
      <c r="B5" s="72">
        <v>8.6805555555555566E-2</v>
      </c>
      <c r="C5" s="51" t="s">
        <v>95</v>
      </c>
      <c r="D5" s="50"/>
      <c r="E5" s="48"/>
      <c r="F5" s="48">
        <f t="shared" si="0"/>
        <v>0</v>
      </c>
      <c r="G5" s="56"/>
      <c r="H5" s="54"/>
    </row>
    <row r="6" spans="1:8" s="1" customFormat="1" x14ac:dyDescent="0.25">
      <c r="A6" s="66" t="s">
        <v>2</v>
      </c>
      <c r="B6" s="73">
        <v>42098</v>
      </c>
      <c r="C6" s="68" t="s">
        <v>101</v>
      </c>
      <c r="D6" s="69"/>
      <c r="E6" s="70"/>
      <c r="F6" s="74">
        <f t="shared" si="0"/>
        <v>0</v>
      </c>
      <c r="G6" s="63"/>
      <c r="H6" s="60"/>
    </row>
    <row r="7" spans="1:8" s="1" customFormat="1" x14ac:dyDescent="0.25">
      <c r="A7" s="46"/>
      <c r="B7" s="72">
        <v>0.28819444444444448</v>
      </c>
      <c r="C7" s="51" t="s">
        <v>3</v>
      </c>
      <c r="D7" s="50"/>
      <c r="E7" s="48"/>
      <c r="F7" s="48">
        <f t="shared" si="0"/>
        <v>0</v>
      </c>
      <c r="G7" s="63"/>
      <c r="H7" s="60"/>
    </row>
    <row r="8" spans="1:8" s="1" customFormat="1" x14ac:dyDescent="0.25">
      <c r="A8" s="46"/>
      <c r="B8" s="72">
        <v>0.33333333333333331</v>
      </c>
      <c r="C8" s="51" t="s">
        <v>96</v>
      </c>
      <c r="D8" s="50"/>
      <c r="E8" s="48"/>
      <c r="F8" s="48">
        <f t="shared" si="0"/>
        <v>0</v>
      </c>
      <c r="G8" s="56"/>
      <c r="H8" s="60"/>
    </row>
    <row r="9" spans="1:8" s="1" customFormat="1" ht="25.5" x14ac:dyDescent="0.25">
      <c r="A9" s="46"/>
      <c r="B9" s="72"/>
      <c r="C9" s="75" t="s">
        <v>54</v>
      </c>
      <c r="D9" s="50"/>
      <c r="E9" s="48"/>
      <c r="F9" s="48">
        <f t="shared" si="0"/>
        <v>0</v>
      </c>
      <c r="G9" s="56" t="s">
        <v>249</v>
      </c>
      <c r="H9" s="61" t="s">
        <v>166</v>
      </c>
    </row>
    <row r="10" spans="1:8" s="1" customFormat="1" ht="128.25" customHeight="1" x14ac:dyDescent="0.25">
      <c r="A10" s="46"/>
      <c r="B10" s="72">
        <v>0.4597222222222222</v>
      </c>
      <c r="C10" s="51" t="s">
        <v>126</v>
      </c>
      <c r="D10" s="50"/>
      <c r="E10" s="48"/>
      <c r="F10" s="48">
        <f t="shared" si="0"/>
        <v>0</v>
      </c>
      <c r="G10" s="56" t="s">
        <v>162</v>
      </c>
      <c r="H10" s="54"/>
    </row>
    <row r="11" spans="1:8" s="1" customFormat="1" ht="25.5" x14ac:dyDescent="0.25">
      <c r="A11" s="46"/>
      <c r="B11" s="72">
        <v>0.58333333333333337</v>
      </c>
      <c r="C11" s="51" t="s">
        <v>185</v>
      </c>
      <c r="D11" s="50"/>
      <c r="E11" s="48"/>
      <c r="F11" s="48"/>
      <c r="G11" s="56"/>
      <c r="H11" s="54"/>
    </row>
    <row r="12" spans="1:8" s="1" customFormat="1" ht="76.5" x14ac:dyDescent="0.25">
      <c r="A12" s="46"/>
      <c r="B12" s="72">
        <v>0.73611111111111116</v>
      </c>
      <c r="C12" s="56" t="s">
        <v>186</v>
      </c>
      <c r="D12" s="50"/>
      <c r="E12" s="48"/>
      <c r="F12" s="48"/>
      <c r="G12" s="56" t="s">
        <v>167</v>
      </c>
      <c r="H12" s="54"/>
    </row>
    <row r="13" spans="1:8" s="1" customFormat="1" ht="25.5" x14ac:dyDescent="0.25">
      <c r="A13" s="46"/>
      <c r="B13" s="72"/>
      <c r="C13" s="56" t="s">
        <v>184</v>
      </c>
      <c r="D13" s="50"/>
      <c r="E13" s="48"/>
      <c r="F13" s="48"/>
      <c r="G13" s="56"/>
      <c r="H13" s="54"/>
    </row>
    <row r="14" spans="1:8" s="1" customFormat="1" x14ac:dyDescent="0.25">
      <c r="A14" s="46"/>
      <c r="B14" s="72"/>
      <c r="C14" s="51" t="s">
        <v>127</v>
      </c>
      <c r="D14" s="50"/>
      <c r="E14" s="48">
        <v>28</v>
      </c>
      <c r="F14" s="48">
        <f t="shared" si="0"/>
        <v>947.80000000000007</v>
      </c>
      <c r="G14" s="56" t="s">
        <v>129</v>
      </c>
      <c r="H14" s="54"/>
    </row>
    <row r="15" spans="1:8" s="1" customFormat="1" ht="25.5" x14ac:dyDescent="0.25">
      <c r="A15" s="66" t="s">
        <v>5</v>
      </c>
      <c r="B15" s="73">
        <v>42099</v>
      </c>
      <c r="C15" s="68" t="s">
        <v>187</v>
      </c>
      <c r="D15" s="69"/>
      <c r="E15" s="70"/>
      <c r="F15" s="74">
        <f t="shared" si="0"/>
        <v>0</v>
      </c>
      <c r="G15" s="97" t="s">
        <v>235</v>
      </c>
      <c r="H15" s="54"/>
    </row>
    <row r="16" spans="1:8" s="1" customFormat="1" ht="15" x14ac:dyDescent="0.25">
      <c r="A16" s="46"/>
      <c r="B16" s="72"/>
      <c r="C16" s="51" t="s">
        <v>223</v>
      </c>
      <c r="D16" s="50"/>
      <c r="E16" s="48"/>
      <c r="F16" s="48">
        <f t="shared" si="0"/>
        <v>0</v>
      </c>
      <c r="G16" s="56"/>
      <c r="H16" s="61"/>
    </row>
    <row r="17" spans="1:8" s="1" customFormat="1" ht="15" x14ac:dyDescent="0.25">
      <c r="A17" s="46"/>
      <c r="B17" s="72"/>
      <c r="C17" s="51" t="s">
        <v>224</v>
      </c>
      <c r="D17" s="50"/>
      <c r="E17" s="48"/>
      <c r="F17" s="48"/>
      <c r="G17" s="56"/>
      <c r="H17" s="61"/>
    </row>
    <row r="18" spans="1:8" s="1" customFormat="1" x14ac:dyDescent="0.25">
      <c r="A18" s="46"/>
      <c r="B18" s="72"/>
      <c r="C18" s="51" t="s">
        <v>225</v>
      </c>
      <c r="D18" s="50">
        <v>40</v>
      </c>
      <c r="E18" s="48"/>
      <c r="F18" s="48">
        <f t="shared" si="0"/>
        <v>1412</v>
      </c>
      <c r="G18" s="56" t="s">
        <v>226</v>
      </c>
      <c r="H18" s="54"/>
    </row>
    <row r="19" spans="1:8" s="1" customFormat="1" x14ac:dyDescent="0.25">
      <c r="A19" s="46"/>
      <c r="B19" s="72"/>
      <c r="C19" s="51" t="s">
        <v>227</v>
      </c>
      <c r="D19" s="50"/>
      <c r="E19" s="48"/>
      <c r="F19" s="48"/>
      <c r="G19" s="56"/>
      <c r="H19" s="54"/>
    </row>
    <row r="20" spans="1:8" s="1" customFormat="1" x14ac:dyDescent="0.25">
      <c r="A20" s="46"/>
      <c r="B20" s="72"/>
      <c r="C20" s="51" t="s">
        <v>228</v>
      </c>
      <c r="D20" s="50"/>
      <c r="E20" s="48"/>
      <c r="F20" s="48"/>
      <c r="G20" s="56"/>
      <c r="H20" s="54"/>
    </row>
    <row r="21" spans="1:8" s="1" customFormat="1" x14ac:dyDescent="0.25">
      <c r="A21" s="46"/>
      <c r="B21" s="72"/>
      <c r="C21" s="51" t="s">
        <v>229</v>
      </c>
      <c r="D21" s="50"/>
      <c r="E21" s="48"/>
      <c r="F21" s="48"/>
      <c r="G21" s="56" t="s">
        <v>230</v>
      </c>
      <c r="H21" s="54"/>
    </row>
    <row r="22" spans="1:8" s="1" customFormat="1" x14ac:dyDescent="0.25">
      <c r="A22" s="46"/>
      <c r="B22" s="72"/>
      <c r="C22" s="51" t="s">
        <v>127</v>
      </c>
      <c r="D22" s="50"/>
      <c r="E22" s="48">
        <v>28</v>
      </c>
      <c r="F22" s="48">
        <f t="shared" si="0"/>
        <v>947.80000000000007</v>
      </c>
      <c r="G22" s="56"/>
      <c r="H22" s="54"/>
    </row>
    <row r="23" spans="1:8" s="1" customFormat="1" x14ac:dyDescent="0.25">
      <c r="A23" s="66" t="s">
        <v>7</v>
      </c>
      <c r="B23" s="67">
        <v>42100</v>
      </c>
      <c r="C23" s="68" t="s">
        <v>179</v>
      </c>
      <c r="D23" s="69"/>
      <c r="E23" s="70"/>
      <c r="F23" s="74">
        <f t="shared" si="0"/>
        <v>0</v>
      </c>
      <c r="G23" s="56"/>
      <c r="H23" s="60"/>
    </row>
    <row r="24" spans="1:8" s="1" customFormat="1" ht="75" customHeight="1" x14ac:dyDescent="0.25">
      <c r="A24" s="46"/>
      <c r="B24" s="72">
        <v>0.33680555555555558</v>
      </c>
      <c r="C24" s="51" t="s">
        <v>4</v>
      </c>
      <c r="D24" s="50"/>
      <c r="E24" s="48"/>
      <c r="F24" s="48">
        <f t="shared" si="0"/>
        <v>0</v>
      </c>
      <c r="G24" s="56"/>
      <c r="H24" s="54"/>
    </row>
    <row r="25" spans="1:8" s="1" customFormat="1" ht="25.5" x14ac:dyDescent="0.25">
      <c r="A25" s="46"/>
      <c r="B25" s="72">
        <v>0.42499999999999999</v>
      </c>
      <c r="C25" s="51" t="s">
        <v>161</v>
      </c>
      <c r="D25" s="50"/>
      <c r="E25" s="48"/>
      <c r="F25" s="48">
        <f t="shared" si="0"/>
        <v>0</v>
      </c>
      <c r="G25" s="56"/>
      <c r="H25" s="61" t="s">
        <v>102</v>
      </c>
    </row>
    <row r="26" spans="1:8" s="2" customFormat="1" ht="15" x14ac:dyDescent="0.25">
      <c r="A26" s="76"/>
      <c r="B26" s="72">
        <v>0.47222222222222227</v>
      </c>
      <c r="C26" s="51" t="s">
        <v>55</v>
      </c>
      <c r="D26" s="77"/>
      <c r="E26" s="78"/>
      <c r="F26" s="48">
        <f t="shared" si="0"/>
        <v>0</v>
      </c>
      <c r="G26" s="79"/>
      <c r="H26" s="61" t="s">
        <v>103</v>
      </c>
    </row>
    <row r="27" spans="1:8" s="2" customFormat="1" ht="51" x14ac:dyDescent="0.25">
      <c r="A27" s="76"/>
      <c r="B27" s="80"/>
      <c r="C27" s="51" t="s">
        <v>105</v>
      </c>
      <c r="D27" s="77"/>
      <c r="E27" s="78"/>
      <c r="F27" s="48">
        <f t="shared" si="0"/>
        <v>0</v>
      </c>
      <c r="G27" s="56" t="s">
        <v>104</v>
      </c>
      <c r="H27" s="61"/>
    </row>
    <row r="28" spans="1:8" s="1" customFormat="1" ht="89.25" x14ac:dyDescent="0.25">
      <c r="A28" s="46"/>
      <c r="B28" s="72">
        <v>0.625</v>
      </c>
      <c r="C28" s="56" t="s">
        <v>56</v>
      </c>
      <c r="D28" s="50"/>
      <c r="E28" s="48"/>
      <c r="F28" s="48">
        <f t="shared" si="0"/>
        <v>0</v>
      </c>
      <c r="G28" s="97" t="s">
        <v>248</v>
      </c>
      <c r="H28" s="54"/>
    </row>
    <row r="29" spans="1:8" s="1" customFormat="1" x14ac:dyDescent="0.25">
      <c r="A29" s="46"/>
      <c r="B29" s="72"/>
      <c r="C29" s="51" t="s">
        <v>127</v>
      </c>
      <c r="D29" s="50"/>
      <c r="E29" s="48">
        <v>28</v>
      </c>
      <c r="F29" s="48">
        <f t="shared" si="0"/>
        <v>947.80000000000007</v>
      </c>
      <c r="G29" s="56"/>
      <c r="H29" s="54"/>
    </row>
    <row r="30" spans="1:8" s="1" customFormat="1" x14ac:dyDescent="0.25">
      <c r="A30" s="66" t="s">
        <v>26</v>
      </c>
      <c r="B30" s="73">
        <v>42101</v>
      </c>
      <c r="C30" s="68" t="s">
        <v>106</v>
      </c>
      <c r="D30" s="69"/>
      <c r="E30" s="70"/>
      <c r="F30" s="74">
        <f t="shared" si="0"/>
        <v>0</v>
      </c>
      <c r="G30" s="56"/>
      <c r="H30" s="54"/>
    </row>
    <row r="31" spans="1:8" s="1" customFormat="1" ht="141" customHeight="1" x14ac:dyDescent="0.25">
      <c r="A31" s="46"/>
      <c r="B31" s="72">
        <v>0.4201388888888889</v>
      </c>
      <c r="C31" s="51" t="s">
        <v>123</v>
      </c>
      <c r="D31" s="50"/>
      <c r="E31" s="48"/>
      <c r="F31" s="48">
        <f t="shared" si="0"/>
        <v>0</v>
      </c>
      <c r="G31" s="56"/>
      <c r="H31" s="54"/>
    </row>
    <row r="32" spans="1:8" s="1" customFormat="1" ht="38.25" x14ac:dyDescent="0.25">
      <c r="A32" s="46"/>
      <c r="B32" s="72"/>
      <c r="C32" s="75" t="s">
        <v>122</v>
      </c>
      <c r="D32" s="50"/>
      <c r="E32" s="48"/>
      <c r="F32" s="48">
        <f t="shared" si="0"/>
        <v>0</v>
      </c>
      <c r="G32" s="56" t="s">
        <v>169</v>
      </c>
      <c r="H32" s="54"/>
    </row>
    <row r="33" spans="1:256" s="1" customFormat="1" x14ac:dyDescent="0.25">
      <c r="A33" s="46"/>
      <c r="B33" s="72"/>
      <c r="C33" s="51" t="s">
        <v>23</v>
      </c>
      <c r="D33" s="50"/>
      <c r="E33" s="48"/>
      <c r="F33" s="48">
        <f t="shared" si="0"/>
        <v>0</v>
      </c>
      <c r="G33" s="81" t="s">
        <v>163</v>
      </c>
      <c r="H33" s="60"/>
    </row>
    <row r="34" spans="1:256" x14ac:dyDescent="0.25">
      <c r="B34" s="72"/>
      <c r="C34" s="51" t="s">
        <v>70</v>
      </c>
      <c r="E34" s="48">
        <f>39.5+2.5+6</f>
        <v>48</v>
      </c>
      <c r="F34" s="48">
        <f t="shared" si="0"/>
        <v>1624.8000000000002</v>
      </c>
      <c r="G34" s="56" t="s">
        <v>128</v>
      </c>
      <c r="H34" s="60"/>
    </row>
    <row r="35" spans="1:256" x14ac:dyDescent="0.25">
      <c r="A35" s="66" t="s">
        <v>29</v>
      </c>
      <c r="B35" s="73">
        <v>42102</v>
      </c>
      <c r="C35" s="68" t="s">
        <v>119</v>
      </c>
      <c r="D35" s="69"/>
      <c r="E35" s="70"/>
      <c r="F35" s="74">
        <f t="shared" si="0"/>
        <v>0</v>
      </c>
      <c r="H35" s="54"/>
    </row>
    <row r="36" spans="1:256" s="5" customFormat="1" x14ac:dyDescent="0.25">
      <c r="A36" s="46"/>
      <c r="B36" s="72"/>
      <c r="C36" s="51" t="s">
        <v>164</v>
      </c>
      <c r="D36" s="50"/>
      <c r="E36" s="48"/>
      <c r="F36" s="48"/>
      <c r="G36" s="51" t="s">
        <v>165</v>
      </c>
      <c r="H36" s="6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116.25" customHeight="1" x14ac:dyDescent="0.25">
      <c r="B37" s="72">
        <v>0.55069444444444449</v>
      </c>
      <c r="C37" s="51" t="s">
        <v>124</v>
      </c>
      <c r="E37" s="48">
        <v>73</v>
      </c>
      <c r="F37" s="48">
        <f t="shared" ref="F37" si="1">D37*$A$1+E37*$B$1</f>
        <v>2471.0500000000002</v>
      </c>
      <c r="G37" s="51" t="s">
        <v>119</v>
      </c>
      <c r="H37" s="60"/>
    </row>
    <row r="38" spans="1:256" ht="27" customHeight="1" x14ac:dyDescent="0.25">
      <c r="B38" s="72">
        <v>0.69236111111111109</v>
      </c>
      <c r="C38" s="51" t="s">
        <v>125</v>
      </c>
      <c r="F38" s="48">
        <f t="shared" si="0"/>
        <v>0</v>
      </c>
      <c r="H38" s="54"/>
    </row>
    <row r="39" spans="1:256" x14ac:dyDescent="0.25">
      <c r="B39" s="72"/>
      <c r="C39" s="51" t="s">
        <v>203</v>
      </c>
      <c r="F39" s="48">
        <f t="shared" si="0"/>
        <v>0</v>
      </c>
      <c r="H39" s="54"/>
    </row>
    <row r="40" spans="1:256" x14ac:dyDescent="0.25">
      <c r="B40" s="72"/>
      <c r="C40" s="51" t="s">
        <v>204</v>
      </c>
      <c r="F40" s="48">
        <f t="shared" si="0"/>
        <v>0</v>
      </c>
      <c r="H40" s="54"/>
    </row>
    <row r="41" spans="1:256" x14ac:dyDescent="0.25">
      <c r="B41" s="72"/>
      <c r="C41" s="51" t="s">
        <v>205</v>
      </c>
      <c r="D41" s="50">
        <v>7</v>
      </c>
      <c r="F41" s="48">
        <f t="shared" si="0"/>
        <v>247.09999999999997</v>
      </c>
      <c r="H41" s="54"/>
    </row>
    <row r="42" spans="1:256" x14ac:dyDescent="0.25">
      <c r="B42" s="72"/>
      <c r="C42" s="51" t="s">
        <v>130</v>
      </c>
      <c r="D42" s="50">
        <v>19</v>
      </c>
      <c r="F42" s="48">
        <f t="shared" si="0"/>
        <v>670.69999999999993</v>
      </c>
      <c r="H42" s="60"/>
    </row>
    <row r="43" spans="1:256" x14ac:dyDescent="0.2">
      <c r="A43" s="66" t="s">
        <v>32</v>
      </c>
      <c r="B43" s="73">
        <v>42103</v>
      </c>
      <c r="C43" s="84" t="s">
        <v>112</v>
      </c>
      <c r="D43" s="69"/>
      <c r="E43" s="70"/>
      <c r="F43" s="74">
        <f t="shared" si="0"/>
        <v>0</v>
      </c>
      <c r="H43" s="54"/>
    </row>
    <row r="44" spans="1:256" x14ac:dyDescent="0.25">
      <c r="C44" s="51" t="s">
        <v>131</v>
      </c>
      <c r="F44" s="48">
        <f t="shared" si="0"/>
        <v>0</v>
      </c>
      <c r="H44" s="54"/>
    </row>
    <row r="45" spans="1:256" ht="15" x14ac:dyDescent="0.25">
      <c r="B45" s="72"/>
      <c r="C45" s="51" t="s">
        <v>133</v>
      </c>
      <c r="F45" s="48">
        <f t="shared" si="0"/>
        <v>0</v>
      </c>
      <c r="G45" s="85" t="s">
        <v>137</v>
      </c>
      <c r="H45" s="54"/>
    </row>
    <row r="46" spans="1:256" ht="25.5" x14ac:dyDescent="0.25">
      <c r="B46" s="72"/>
      <c r="C46" s="51" t="s">
        <v>134</v>
      </c>
      <c r="F46" s="48">
        <f t="shared" si="0"/>
        <v>0</v>
      </c>
      <c r="G46" s="97" t="s">
        <v>256</v>
      </c>
      <c r="H46" s="54"/>
    </row>
    <row r="47" spans="1:256" s="1" customFormat="1" x14ac:dyDescent="0.25">
      <c r="A47" s="46"/>
      <c r="B47" s="72"/>
      <c r="C47" s="51" t="s">
        <v>132</v>
      </c>
      <c r="D47" s="50">
        <v>21</v>
      </c>
      <c r="E47" s="48"/>
      <c r="F47" s="48">
        <f t="shared" si="0"/>
        <v>741.3</v>
      </c>
      <c r="G47" s="56" t="s">
        <v>142</v>
      </c>
      <c r="H47" s="54"/>
    </row>
    <row r="48" spans="1:256" s="1" customFormat="1" x14ac:dyDescent="0.2">
      <c r="A48" s="86" t="s">
        <v>34</v>
      </c>
      <c r="B48" s="98">
        <v>42104</v>
      </c>
      <c r="C48" s="84" t="s">
        <v>135</v>
      </c>
      <c r="D48" s="87"/>
      <c r="E48" s="70"/>
      <c r="F48" s="74">
        <f t="shared" si="0"/>
        <v>0</v>
      </c>
      <c r="G48" s="56"/>
      <c r="H48" s="60"/>
    </row>
    <row r="49" spans="1:256" s="1" customFormat="1" ht="25.5" x14ac:dyDescent="0.25">
      <c r="A49" s="82"/>
      <c r="B49" s="88"/>
      <c r="C49" s="51" t="s">
        <v>136</v>
      </c>
      <c r="D49" s="50"/>
      <c r="E49" s="83"/>
      <c r="F49" s="48">
        <f t="shared" si="0"/>
        <v>0</v>
      </c>
      <c r="G49" s="97" t="s">
        <v>257</v>
      </c>
      <c r="H49" s="60"/>
    </row>
    <row r="50" spans="1:256" s="1" customFormat="1" x14ac:dyDescent="0.25">
      <c r="A50" s="46"/>
      <c r="B50" s="72">
        <v>0.45694444444444443</v>
      </c>
      <c r="C50" s="51" t="s">
        <v>138</v>
      </c>
      <c r="D50" s="50"/>
      <c r="E50" s="48"/>
      <c r="F50" s="48">
        <f t="shared" si="0"/>
        <v>0</v>
      </c>
      <c r="G50" s="56"/>
      <c r="H50" s="54"/>
    </row>
    <row r="51" spans="1:256" s="1" customFormat="1" x14ac:dyDescent="0.25">
      <c r="A51" s="46"/>
      <c r="B51" s="72">
        <v>0.50347222222222221</v>
      </c>
      <c r="C51" s="51" t="s">
        <v>139</v>
      </c>
      <c r="D51" s="50"/>
      <c r="E51" s="48"/>
      <c r="F51" s="48">
        <f t="shared" si="0"/>
        <v>0</v>
      </c>
      <c r="G51" s="56"/>
      <c r="H51" s="54"/>
    </row>
    <row r="52" spans="1:256" s="1" customFormat="1" x14ac:dyDescent="0.25">
      <c r="A52" s="46"/>
      <c r="B52" s="72">
        <v>0.56041666666666667</v>
      </c>
      <c r="C52" s="51" t="s">
        <v>140</v>
      </c>
      <c r="D52" s="50">
        <v>27</v>
      </c>
      <c r="E52" s="48"/>
      <c r="F52" s="48">
        <f t="shared" si="0"/>
        <v>953.09999999999991</v>
      </c>
      <c r="G52" s="56" t="s">
        <v>141</v>
      </c>
      <c r="H52" s="54"/>
    </row>
    <row r="53" spans="1:256" s="1" customFormat="1" x14ac:dyDescent="0.25">
      <c r="A53" s="46"/>
      <c r="B53" s="72"/>
      <c r="C53" s="75" t="s">
        <v>145</v>
      </c>
      <c r="D53" s="50">
        <v>15</v>
      </c>
      <c r="E53" s="48"/>
      <c r="F53" s="48">
        <f t="shared" si="0"/>
        <v>529.5</v>
      </c>
      <c r="G53" s="97" t="s">
        <v>234</v>
      </c>
      <c r="H53" s="54"/>
    </row>
    <row r="54" spans="1:256" s="1" customFormat="1" x14ac:dyDescent="0.25">
      <c r="A54" s="46"/>
      <c r="B54" s="72"/>
      <c r="C54" s="51"/>
      <c r="D54" s="50"/>
      <c r="E54" s="48"/>
      <c r="F54" s="48">
        <f t="shared" si="0"/>
        <v>0</v>
      </c>
      <c r="G54" s="56"/>
      <c r="H54" s="54"/>
    </row>
    <row r="55" spans="1:256" s="1" customFormat="1" ht="25.5" x14ac:dyDescent="0.25">
      <c r="A55" s="46"/>
      <c r="B55" s="72"/>
      <c r="C55" s="51" t="s">
        <v>146</v>
      </c>
      <c r="D55" s="50"/>
      <c r="E55" s="48"/>
      <c r="F55" s="48">
        <f t="shared" si="0"/>
        <v>0</v>
      </c>
      <c r="G55" s="56" t="s">
        <v>147</v>
      </c>
      <c r="H55" s="54"/>
    </row>
    <row r="56" spans="1:256" s="1" customFormat="1" x14ac:dyDescent="0.2">
      <c r="A56" s="86" t="s">
        <v>37</v>
      </c>
      <c r="B56" s="99">
        <v>42105</v>
      </c>
      <c r="C56" s="89" t="s">
        <v>114</v>
      </c>
      <c r="D56" s="69"/>
      <c r="E56" s="70"/>
      <c r="F56" s="74">
        <f t="shared" si="0"/>
        <v>0</v>
      </c>
      <c r="G56" s="56"/>
      <c r="H56" s="60"/>
    </row>
    <row r="57" spans="1:256" s="1" customFormat="1" x14ac:dyDescent="0.25">
      <c r="A57" s="46"/>
      <c r="B57" s="47"/>
      <c r="C57" s="51"/>
      <c r="D57" s="50"/>
      <c r="E57" s="48"/>
      <c r="F57" s="48">
        <f t="shared" si="0"/>
        <v>0</v>
      </c>
      <c r="G57" s="56"/>
      <c r="H57" s="60"/>
    </row>
    <row r="58" spans="1:256" s="1" customFormat="1" x14ac:dyDescent="0.25">
      <c r="A58" s="46"/>
      <c r="B58" s="72">
        <v>0.54097222222222219</v>
      </c>
      <c r="C58" s="51" t="s">
        <v>232</v>
      </c>
      <c r="D58" s="50"/>
      <c r="E58" s="48"/>
      <c r="F58" s="48">
        <f t="shared" si="0"/>
        <v>0</v>
      </c>
      <c r="G58" s="56"/>
      <c r="H58" s="54"/>
    </row>
    <row r="59" spans="1:256" ht="51" x14ac:dyDescent="0.25">
      <c r="B59" s="72">
        <v>0.59027777777777779</v>
      </c>
      <c r="C59" s="51" t="s">
        <v>233</v>
      </c>
      <c r="F59" s="48">
        <f t="shared" si="0"/>
        <v>0</v>
      </c>
      <c r="G59" s="97" t="s">
        <v>236</v>
      </c>
      <c r="H59" s="54"/>
    </row>
    <row r="60" spans="1:256" ht="38.25" x14ac:dyDescent="0.25">
      <c r="B60" s="72"/>
      <c r="C60" s="51" t="s">
        <v>231</v>
      </c>
      <c r="F60" s="48">
        <f t="shared" ref="F60:F116" si="2">D60*$A$1+E60*$B$1</f>
        <v>0</v>
      </c>
      <c r="G60" s="97" t="s">
        <v>247</v>
      </c>
      <c r="H60" s="54"/>
    </row>
    <row r="61" spans="1:256" x14ac:dyDescent="0.25">
      <c r="B61" s="72"/>
      <c r="C61" s="51" t="s">
        <v>143</v>
      </c>
      <c r="D61" s="50">
        <f>90/4+0.7</f>
        <v>23.2</v>
      </c>
      <c r="F61" s="48">
        <f t="shared" si="2"/>
        <v>818.95999999999992</v>
      </c>
      <c r="G61" s="56" t="s">
        <v>144</v>
      </c>
      <c r="H61" s="54"/>
    </row>
    <row r="62" spans="1:256" s="7" customFormat="1" x14ac:dyDescent="0.2">
      <c r="A62" s="86" t="s">
        <v>39</v>
      </c>
      <c r="B62" s="98">
        <v>42106</v>
      </c>
      <c r="C62" s="84" t="s">
        <v>35</v>
      </c>
      <c r="D62" s="87"/>
      <c r="E62" s="90"/>
      <c r="F62" s="74">
        <f t="shared" si="2"/>
        <v>0</v>
      </c>
      <c r="G62" s="57"/>
      <c r="H62" s="55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</row>
    <row r="63" spans="1:256" x14ac:dyDescent="0.25">
      <c r="B63" s="72"/>
      <c r="C63" s="51" t="s">
        <v>160</v>
      </c>
      <c r="D63" s="50">
        <v>20</v>
      </c>
      <c r="F63" s="48">
        <f t="shared" si="2"/>
        <v>706</v>
      </c>
      <c r="G63" s="56" t="s">
        <v>188</v>
      </c>
      <c r="H63" s="54"/>
    </row>
    <row r="64" spans="1:256" ht="102" x14ac:dyDescent="0.25">
      <c r="B64" s="72"/>
      <c r="C64" s="51" t="s">
        <v>171</v>
      </c>
      <c r="F64" s="48">
        <f t="shared" si="2"/>
        <v>0</v>
      </c>
      <c r="G64" s="56" t="s">
        <v>168</v>
      </c>
      <c r="H64" s="54"/>
    </row>
    <row r="65" spans="1:256" x14ac:dyDescent="0.25">
      <c r="B65" s="72"/>
      <c r="F65" s="48">
        <f t="shared" si="2"/>
        <v>0</v>
      </c>
      <c r="H65" s="54"/>
    </row>
    <row r="66" spans="1:256" ht="38.25" x14ac:dyDescent="0.25">
      <c r="B66" s="72"/>
      <c r="C66" s="51" t="s">
        <v>170</v>
      </c>
      <c r="F66" s="48">
        <f t="shared" si="2"/>
        <v>0</v>
      </c>
      <c r="H66" s="54"/>
    </row>
    <row r="67" spans="1:256" x14ac:dyDescent="0.25">
      <c r="B67" s="72"/>
      <c r="C67" s="51" t="s">
        <v>177</v>
      </c>
      <c r="F67" s="48">
        <f t="shared" si="2"/>
        <v>0</v>
      </c>
      <c r="H67" s="54"/>
    </row>
    <row r="68" spans="1:256" x14ac:dyDescent="0.25">
      <c r="B68" s="72"/>
      <c r="C68" s="51" t="s">
        <v>178</v>
      </c>
      <c r="F68" s="48">
        <f t="shared" si="2"/>
        <v>0</v>
      </c>
      <c r="H68" s="54"/>
    </row>
    <row r="69" spans="1:256" x14ac:dyDescent="0.25">
      <c r="C69" s="51" t="s">
        <v>143</v>
      </c>
      <c r="D69" s="50">
        <f>90/4+0.7</f>
        <v>23.2</v>
      </c>
      <c r="F69" s="48">
        <f t="shared" si="2"/>
        <v>818.95999999999992</v>
      </c>
      <c r="H69" s="54"/>
    </row>
    <row r="70" spans="1:256" s="7" customFormat="1" x14ac:dyDescent="0.2">
      <c r="A70" s="86" t="s">
        <v>41</v>
      </c>
      <c r="B70" s="99">
        <v>42107</v>
      </c>
      <c r="C70" s="89" t="s">
        <v>11</v>
      </c>
      <c r="D70" s="87"/>
      <c r="E70" s="90"/>
      <c r="F70" s="74">
        <f t="shared" si="2"/>
        <v>0</v>
      </c>
      <c r="G70" s="57"/>
      <c r="H70" s="45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</row>
    <row r="71" spans="1:256" x14ac:dyDescent="0.2">
      <c r="B71" s="72"/>
      <c r="C71" s="91"/>
      <c r="F71" s="48">
        <f t="shared" si="2"/>
        <v>0</v>
      </c>
      <c r="G71" s="97" t="s">
        <v>237</v>
      </c>
    </row>
    <row r="72" spans="1:256" x14ac:dyDescent="0.25">
      <c r="B72" s="72"/>
      <c r="F72" s="48">
        <f t="shared" si="2"/>
        <v>0</v>
      </c>
    </row>
    <row r="73" spans="1:256" x14ac:dyDescent="0.2">
      <c r="B73" s="72">
        <v>0.60902777777777783</v>
      </c>
      <c r="C73" s="91" t="s">
        <v>148</v>
      </c>
      <c r="F73" s="48">
        <f t="shared" si="2"/>
        <v>0</v>
      </c>
    </row>
    <row r="74" spans="1:256" x14ac:dyDescent="0.25">
      <c r="B74" s="72"/>
      <c r="F74" s="48">
        <f t="shared" si="2"/>
        <v>0</v>
      </c>
    </row>
    <row r="75" spans="1:256" s="3" customFormat="1" x14ac:dyDescent="0.25">
      <c r="A75" s="46"/>
      <c r="B75" s="72"/>
      <c r="C75" s="51"/>
      <c r="D75" s="50"/>
      <c r="E75" s="48"/>
      <c r="F75" s="48">
        <f t="shared" si="2"/>
        <v>0</v>
      </c>
      <c r="G75" s="5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</row>
    <row r="76" spans="1:256" s="3" customFormat="1" ht="51" x14ac:dyDescent="0.25">
      <c r="A76" s="46"/>
      <c r="B76" s="72"/>
      <c r="C76" s="51" t="s">
        <v>172</v>
      </c>
      <c r="D76" s="50"/>
      <c r="E76" s="48"/>
      <c r="F76" s="48">
        <f t="shared" si="2"/>
        <v>0</v>
      </c>
      <c r="G76" s="5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</row>
    <row r="77" spans="1:256" s="3" customFormat="1" ht="38.25" x14ac:dyDescent="0.25">
      <c r="A77" s="46"/>
      <c r="B77" s="72"/>
      <c r="C77" s="51" t="s">
        <v>175</v>
      </c>
      <c r="D77" s="50"/>
      <c r="E77" s="48"/>
      <c r="F77" s="48">
        <f t="shared" ref="F77" si="3">D77*$A$1+E77*$B$1</f>
        <v>0</v>
      </c>
      <c r="G77" s="5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</row>
    <row r="78" spans="1:256" s="3" customFormat="1" x14ac:dyDescent="0.25">
      <c r="A78" s="46"/>
      <c r="B78" s="47"/>
      <c r="C78" s="51" t="s">
        <v>149</v>
      </c>
      <c r="D78" s="50">
        <f>76/4+1</f>
        <v>20</v>
      </c>
      <c r="E78" s="48"/>
      <c r="F78" s="48">
        <f t="shared" si="2"/>
        <v>706</v>
      </c>
      <c r="G78" s="56" t="s">
        <v>150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</row>
    <row r="79" spans="1:256" s="3" customFormat="1" x14ac:dyDescent="0.25">
      <c r="A79" s="86" t="s">
        <v>42</v>
      </c>
      <c r="B79" s="73">
        <v>42108</v>
      </c>
      <c r="C79" s="68" t="s">
        <v>38</v>
      </c>
      <c r="D79" s="69"/>
      <c r="E79" s="70"/>
      <c r="F79" s="74">
        <f t="shared" si="2"/>
        <v>0</v>
      </c>
      <c r="G79" s="5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</row>
    <row r="80" spans="1:256" s="3" customFormat="1" ht="63.75" x14ac:dyDescent="0.25">
      <c r="A80" s="46"/>
      <c r="B80" s="72"/>
      <c r="C80" s="51" t="s">
        <v>174</v>
      </c>
      <c r="D80" s="50">
        <v>10</v>
      </c>
      <c r="E80" s="48"/>
      <c r="F80" s="48">
        <f t="shared" si="2"/>
        <v>353</v>
      </c>
      <c r="G80" s="97" t="s">
        <v>238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</row>
    <row r="81" spans="1:256" s="3" customFormat="1" x14ac:dyDescent="0.25">
      <c r="A81" s="46"/>
      <c r="B81" s="72"/>
      <c r="C81" s="51"/>
      <c r="D81" s="50"/>
      <c r="E81" s="48"/>
      <c r="F81" s="48">
        <f t="shared" si="2"/>
        <v>0</v>
      </c>
      <c r="G81" s="5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</row>
    <row r="82" spans="1:256" s="3" customFormat="1" x14ac:dyDescent="0.25">
      <c r="A82" s="46"/>
      <c r="B82" s="72"/>
      <c r="C82" s="51" t="s">
        <v>239</v>
      </c>
      <c r="D82" s="50"/>
      <c r="E82" s="48"/>
      <c r="F82" s="48">
        <f t="shared" si="2"/>
        <v>0</v>
      </c>
      <c r="G82" s="97" t="s">
        <v>240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</row>
    <row r="83" spans="1:256" s="3" customFormat="1" x14ac:dyDescent="0.25">
      <c r="A83" s="46"/>
      <c r="B83" s="47"/>
      <c r="C83" s="51" t="s">
        <v>149</v>
      </c>
      <c r="D83" s="50">
        <v>20</v>
      </c>
      <c r="E83" s="48"/>
      <c r="F83" s="48">
        <f t="shared" si="2"/>
        <v>706</v>
      </c>
      <c r="G83" s="56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</row>
    <row r="84" spans="1:256" s="3" customFormat="1" x14ac:dyDescent="0.25">
      <c r="A84" s="66" t="s">
        <v>43</v>
      </c>
      <c r="B84" s="73">
        <v>42109</v>
      </c>
      <c r="C84" s="68" t="s">
        <v>113</v>
      </c>
      <c r="D84" s="69"/>
      <c r="E84" s="70"/>
      <c r="F84" s="74">
        <f t="shared" si="2"/>
        <v>0</v>
      </c>
      <c r="G84" s="5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</row>
    <row r="85" spans="1:256" s="3" customFormat="1" x14ac:dyDescent="0.25">
      <c r="A85" s="46"/>
      <c r="B85" s="72"/>
      <c r="C85" s="51"/>
      <c r="D85" s="50"/>
      <c r="E85" s="48"/>
      <c r="F85" s="48">
        <f t="shared" si="2"/>
        <v>0</v>
      </c>
      <c r="G85" s="5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</row>
    <row r="86" spans="1:256" s="3" customFormat="1" x14ac:dyDescent="0.25">
      <c r="A86" s="46"/>
      <c r="B86" s="72">
        <v>0.3527777777777778</v>
      </c>
      <c r="C86" s="51" t="s">
        <v>152</v>
      </c>
      <c r="D86" s="50"/>
      <c r="E86" s="48"/>
      <c r="F86" s="48">
        <f t="shared" si="2"/>
        <v>0</v>
      </c>
      <c r="G86" s="5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</row>
    <row r="87" spans="1:256" s="3" customFormat="1" ht="102" x14ac:dyDescent="0.25">
      <c r="A87" s="46"/>
      <c r="B87" s="72"/>
      <c r="C87" s="75" t="s">
        <v>183</v>
      </c>
      <c r="D87" s="50"/>
      <c r="E87" s="48"/>
      <c r="F87" s="48">
        <f t="shared" si="2"/>
        <v>0</v>
      </c>
      <c r="G87" s="97" t="s">
        <v>241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</row>
    <row r="88" spans="1:256" s="3" customFormat="1" x14ac:dyDescent="0.25">
      <c r="A88" s="46"/>
      <c r="B88" s="72">
        <v>0.61597222222222225</v>
      </c>
      <c r="C88" s="51" t="s">
        <v>151</v>
      </c>
      <c r="D88" s="50"/>
      <c r="E88" s="48"/>
      <c r="F88" s="48">
        <f t="shared" si="2"/>
        <v>0</v>
      </c>
      <c r="G88" s="5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</row>
    <row r="89" spans="1:256" s="3" customFormat="1" x14ac:dyDescent="0.25">
      <c r="A89" s="46"/>
      <c r="B89" s="72"/>
      <c r="C89" s="51" t="s">
        <v>153</v>
      </c>
      <c r="D89" s="50"/>
      <c r="E89" s="48"/>
      <c r="F89" s="48">
        <f t="shared" si="2"/>
        <v>0</v>
      </c>
      <c r="G89" s="5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</row>
    <row r="90" spans="1:256" s="3" customFormat="1" ht="25.5" x14ac:dyDescent="0.25">
      <c r="A90" s="46"/>
      <c r="B90" s="72"/>
      <c r="C90" s="51" t="s">
        <v>182</v>
      </c>
      <c r="D90" s="50"/>
      <c r="E90" s="48"/>
      <c r="F90" s="48">
        <f t="shared" si="2"/>
        <v>0</v>
      </c>
      <c r="G90" s="97" t="s">
        <v>242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</row>
    <row r="91" spans="1:256" s="3" customFormat="1" ht="25.5" x14ac:dyDescent="0.25">
      <c r="A91" s="46"/>
      <c r="B91" s="72"/>
      <c r="C91" s="51" t="s">
        <v>181</v>
      </c>
      <c r="D91" s="50"/>
      <c r="E91" s="48"/>
      <c r="F91" s="48"/>
      <c r="G91" s="5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</row>
    <row r="92" spans="1:256" s="3" customFormat="1" ht="38.25" x14ac:dyDescent="0.25">
      <c r="A92" s="46"/>
      <c r="B92" s="72"/>
      <c r="C92" s="51" t="s">
        <v>176</v>
      </c>
      <c r="D92" s="50"/>
      <c r="E92" s="48"/>
      <c r="F92" s="48"/>
      <c r="G92" s="5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</row>
    <row r="93" spans="1:256" s="3" customFormat="1" x14ac:dyDescent="0.25">
      <c r="A93" s="46"/>
      <c r="B93" s="47"/>
      <c r="C93" s="51" t="s">
        <v>158</v>
      </c>
      <c r="D93" s="50">
        <f>47.5/2+1</f>
        <v>24.75</v>
      </c>
      <c r="E93" s="48"/>
      <c r="F93" s="48">
        <f t="shared" si="2"/>
        <v>873.67499999999995</v>
      </c>
      <c r="G93" s="56" t="s">
        <v>154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</row>
    <row r="94" spans="1:256" s="3" customFormat="1" x14ac:dyDescent="0.25">
      <c r="A94" s="66" t="s">
        <v>45</v>
      </c>
      <c r="B94" s="73">
        <v>42110</v>
      </c>
      <c r="C94" s="68" t="s">
        <v>115</v>
      </c>
      <c r="D94" s="69"/>
      <c r="E94" s="70"/>
      <c r="F94" s="74">
        <f t="shared" si="2"/>
        <v>0</v>
      </c>
      <c r="G94" s="56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</row>
    <row r="95" spans="1:256" s="3" customFormat="1" x14ac:dyDescent="0.25">
      <c r="A95" s="46"/>
      <c r="B95" s="72"/>
      <c r="C95" s="51" t="s">
        <v>180</v>
      </c>
      <c r="D95" s="50"/>
      <c r="E95" s="48"/>
      <c r="F95" s="48">
        <f t="shared" si="2"/>
        <v>0</v>
      </c>
      <c r="G95" s="56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</row>
    <row r="96" spans="1:256" s="3" customFormat="1" ht="25.5" x14ac:dyDescent="0.25">
      <c r="A96" s="46"/>
      <c r="B96" s="72"/>
      <c r="C96" s="51" t="s">
        <v>190</v>
      </c>
      <c r="D96" s="50"/>
      <c r="E96" s="48"/>
      <c r="F96" s="48"/>
      <c r="G96" s="97" t="s">
        <v>243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</row>
    <row r="97" spans="1:256" s="3" customFormat="1" x14ac:dyDescent="0.25">
      <c r="A97" s="46"/>
      <c r="B97" s="72"/>
      <c r="C97" s="51" t="s">
        <v>191</v>
      </c>
      <c r="D97" s="50"/>
      <c r="E97" s="48"/>
      <c r="F97" s="48">
        <f t="shared" si="2"/>
        <v>0</v>
      </c>
      <c r="G97" s="56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</row>
    <row r="98" spans="1:256" s="3" customFormat="1" x14ac:dyDescent="0.25">
      <c r="A98" s="46"/>
      <c r="B98" s="72"/>
      <c r="C98" s="51"/>
      <c r="D98" s="50"/>
      <c r="E98" s="48"/>
      <c r="F98" s="48">
        <f t="shared" si="2"/>
        <v>0</v>
      </c>
      <c r="G98" s="56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</row>
    <row r="99" spans="1:256" s="3" customFormat="1" x14ac:dyDescent="0.25">
      <c r="A99" s="46"/>
      <c r="B99" s="72">
        <v>0.53819444444444442</v>
      </c>
      <c r="C99" s="51" t="s">
        <v>159</v>
      </c>
      <c r="D99" s="50">
        <v>2.1</v>
      </c>
      <c r="E99" s="48"/>
      <c r="F99" s="48">
        <f t="shared" si="2"/>
        <v>74.13</v>
      </c>
      <c r="G99" s="56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</row>
    <row r="100" spans="1:256" s="3" customFormat="1" x14ac:dyDescent="0.25">
      <c r="A100" s="46"/>
      <c r="B100" s="72">
        <v>0.5805555555555556</v>
      </c>
      <c r="C100" s="51" t="s">
        <v>155</v>
      </c>
      <c r="D100" s="50"/>
      <c r="E100" s="48"/>
      <c r="F100" s="48">
        <f t="shared" si="2"/>
        <v>0</v>
      </c>
      <c r="G100" s="97" t="s">
        <v>244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</row>
    <row r="101" spans="1:256" s="3" customFormat="1" x14ac:dyDescent="0.25">
      <c r="A101" s="46"/>
      <c r="B101" s="47"/>
      <c r="C101" s="51" t="s">
        <v>156</v>
      </c>
      <c r="D101" s="50">
        <v>29</v>
      </c>
      <c r="E101" s="48"/>
      <c r="F101" s="48">
        <f t="shared" si="2"/>
        <v>1023.6999999999999</v>
      </c>
      <c r="G101" s="5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</row>
    <row r="102" spans="1:256" s="3" customFormat="1" x14ac:dyDescent="0.25">
      <c r="A102" s="66" t="s">
        <v>46</v>
      </c>
      <c r="B102" s="73">
        <v>42111</v>
      </c>
      <c r="C102" s="68" t="s">
        <v>52</v>
      </c>
      <c r="D102" s="69"/>
      <c r="E102" s="70"/>
      <c r="F102" s="74">
        <f t="shared" si="2"/>
        <v>0</v>
      </c>
      <c r="G102" s="5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</row>
    <row r="103" spans="1:256" s="3" customFormat="1" x14ac:dyDescent="0.25">
      <c r="A103" s="46"/>
      <c r="B103" s="72"/>
      <c r="C103" s="51"/>
      <c r="D103" s="50">
        <v>30</v>
      </c>
      <c r="E103" s="48"/>
      <c r="F103" s="48">
        <f t="shared" si="2"/>
        <v>1059</v>
      </c>
      <c r="G103" s="5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</row>
    <row r="104" spans="1:256" s="3" customFormat="1" x14ac:dyDescent="0.25">
      <c r="A104" s="46"/>
      <c r="B104" s="72"/>
      <c r="C104" s="51"/>
      <c r="D104" s="50"/>
      <c r="E104" s="48"/>
      <c r="F104" s="48">
        <f t="shared" si="2"/>
        <v>0</v>
      </c>
      <c r="G104" s="56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</row>
    <row r="105" spans="1:256" s="3" customFormat="1" x14ac:dyDescent="0.25">
      <c r="A105" s="46"/>
      <c r="B105" s="72"/>
      <c r="C105" s="51"/>
      <c r="D105" s="50"/>
      <c r="E105" s="48"/>
      <c r="F105" s="48">
        <f t="shared" si="2"/>
        <v>0</v>
      </c>
      <c r="G105" s="5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</row>
    <row r="106" spans="1:256" s="3" customFormat="1" ht="25.5" x14ac:dyDescent="0.25">
      <c r="A106" s="46"/>
      <c r="B106" s="72"/>
      <c r="C106" s="51" t="s">
        <v>173</v>
      </c>
      <c r="D106" s="50"/>
      <c r="E106" s="48"/>
      <c r="F106" s="48">
        <f t="shared" si="2"/>
        <v>0</v>
      </c>
      <c r="G106" s="56" t="s">
        <v>189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</row>
    <row r="107" spans="1:256" s="3" customFormat="1" x14ac:dyDescent="0.25">
      <c r="A107" s="46"/>
      <c r="B107" s="47"/>
      <c r="C107" s="51" t="s">
        <v>156</v>
      </c>
      <c r="D107" s="50">
        <f>104/4+3</f>
        <v>29</v>
      </c>
      <c r="E107" s="48"/>
      <c r="F107" s="48">
        <f t="shared" si="2"/>
        <v>1023.6999999999999</v>
      </c>
      <c r="G107" s="56" t="s">
        <v>157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</row>
    <row r="108" spans="1:256" s="3" customFormat="1" x14ac:dyDescent="0.25">
      <c r="A108" s="66" t="s">
        <v>47</v>
      </c>
      <c r="B108" s="73">
        <v>42112</v>
      </c>
      <c r="C108" s="68" t="s">
        <v>44</v>
      </c>
      <c r="D108" s="69"/>
      <c r="E108" s="70"/>
      <c r="F108" s="74">
        <f t="shared" si="2"/>
        <v>0</v>
      </c>
      <c r="G108" s="56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</row>
    <row r="109" spans="1:256" s="3" customFormat="1" x14ac:dyDescent="0.25">
      <c r="A109" s="46"/>
      <c r="B109" s="72"/>
      <c r="C109" s="51"/>
      <c r="D109" s="50"/>
      <c r="E109" s="48"/>
      <c r="F109" s="48">
        <f t="shared" si="2"/>
        <v>0</v>
      </c>
      <c r="G109" s="56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</row>
    <row r="110" spans="1:256" s="3" customFormat="1" x14ac:dyDescent="0.25">
      <c r="A110" s="46"/>
      <c r="B110" s="72"/>
      <c r="C110" s="51"/>
      <c r="D110" s="50"/>
      <c r="E110" s="48"/>
      <c r="F110" s="48">
        <f t="shared" si="2"/>
        <v>0</v>
      </c>
      <c r="G110" s="5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</row>
    <row r="111" spans="1:256" s="3" customFormat="1" x14ac:dyDescent="0.25">
      <c r="A111" s="46"/>
      <c r="B111" s="72"/>
      <c r="C111" s="51"/>
      <c r="D111" s="50"/>
      <c r="E111" s="48"/>
      <c r="F111" s="48">
        <f t="shared" si="2"/>
        <v>0</v>
      </c>
      <c r="G111" s="5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</row>
    <row r="112" spans="1:256" s="3" customFormat="1" ht="25.5" x14ac:dyDescent="0.25">
      <c r="A112" s="46"/>
      <c r="B112" s="72">
        <v>0.75</v>
      </c>
      <c r="C112" s="51" t="s">
        <v>246</v>
      </c>
      <c r="D112" s="50">
        <v>4</v>
      </c>
      <c r="E112" s="48"/>
      <c r="F112" s="48">
        <f t="shared" si="2"/>
        <v>141.19999999999999</v>
      </c>
      <c r="G112" s="97" t="s">
        <v>245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</row>
    <row r="113" spans="1:256" s="3" customFormat="1" x14ac:dyDescent="0.25">
      <c r="A113" s="46"/>
      <c r="B113" s="72">
        <v>0.90625</v>
      </c>
      <c r="C113" s="51" t="s">
        <v>111</v>
      </c>
      <c r="D113" s="50"/>
      <c r="E113" s="48"/>
      <c r="F113" s="48">
        <f t="shared" si="2"/>
        <v>0</v>
      </c>
      <c r="G113" s="56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</row>
    <row r="114" spans="1:256" s="3" customFormat="1" x14ac:dyDescent="0.25">
      <c r="A114" s="66" t="s">
        <v>49</v>
      </c>
      <c r="B114" s="73">
        <v>42113</v>
      </c>
      <c r="C114" s="68" t="s">
        <v>50</v>
      </c>
      <c r="D114" s="69"/>
      <c r="E114" s="70"/>
      <c r="F114" s="74">
        <f t="shared" si="2"/>
        <v>0</v>
      </c>
      <c r="G114" s="56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</row>
    <row r="115" spans="1:256" s="3" customFormat="1" x14ac:dyDescent="0.25">
      <c r="A115" s="46"/>
      <c r="B115" s="72">
        <v>0.43055555555555558</v>
      </c>
      <c r="C115" s="51" t="s">
        <v>110</v>
      </c>
      <c r="D115" s="50"/>
      <c r="E115" s="48"/>
      <c r="F115" s="48">
        <f t="shared" si="2"/>
        <v>0</v>
      </c>
      <c r="G115" s="56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</row>
    <row r="116" spans="1:256" s="3" customFormat="1" x14ac:dyDescent="0.25">
      <c r="A116" s="46"/>
      <c r="B116" s="72">
        <v>0.82291666666666663</v>
      </c>
      <c r="C116" s="51" t="s">
        <v>109</v>
      </c>
      <c r="D116" s="50"/>
      <c r="E116" s="48"/>
      <c r="F116" s="48">
        <f t="shared" si="2"/>
        <v>0</v>
      </c>
      <c r="G116" s="56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</row>
    <row r="117" spans="1:256" ht="15" x14ac:dyDescent="0.25">
      <c r="C117" s="51" t="s">
        <v>10</v>
      </c>
      <c r="F117" s="48">
        <v>489</v>
      </c>
      <c r="G117" s="58"/>
    </row>
    <row r="118" spans="1:256" ht="15" x14ac:dyDescent="0.25">
      <c r="C118" s="51" t="s">
        <v>9</v>
      </c>
      <c r="F118" s="48">
        <v>3363</v>
      </c>
      <c r="G118" s="58"/>
    </row>
    <row r="119" spans="1:256" x14ac:dyDescent="0.25">
      <c r="A119" s="111" t="s">
        <v>121</v>
      </c>
      <c r="B119" s="111"/>
      <c r="C119" s="111"/>
      <c r="D119" s="49">
        <f t="shared" ref="D119" si="4">SUM(D37:D118)</f>
        <v>324.25</v>
      </c>
      <c r="E119" s="49">
        <f>SUM(E1:E118)</f>
        <v>205</v>
      </c>
      <c r="F119" s="49">
        <f>SUM(F3:F118)</f>
        <v>44149.274999999987</v>
      </c>
    </row>
  </sheetData>
  <sheetProtection password="F362" sheet="1" objects="1" scenarios="1" insertRows="0" deleteRows="0"/>
  <mergeCells count="1">
    <mergeCell ref="A119:C119"/>
  </mergeCells>
  <hyperlinks>
    <hyperlink ref="H25" r:id="rId1"/>
    <hyperlink ref="H26" r:id="rId2"/>
    <hyperlink ref="G45" r:id="rId3"/>
    <hyperlink ref="H9" r:id="rId4"/>
    <hyperlink ref="C1" r:id="rId5" display="http://www.facebook.com/ChillJourney"/>
  </hyperlinks>
  <pageMargins left="0.25" right="0.25" top="0.75" bottom="0.75" header="0.3" footer="0.3"/>
  <pageSetup paperSize="9" scale="10" fitToHeight="0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E18" sqref="E18"/>
    </sheetView>
  </sheetViews>
  <sheetFormatPr defaultRowHeight="12.75" x14ac:dyDescent="0.2"/>
  <cols>
    <col min="1" max="2" width="9.140625" style="36"/>
    <col min="3" max="3" width="55.42578125" style="36" customWidth="1"/>
    <col min="4" max="4" width="21.7109375" style="36" customWidth="1"/>
    <col min="5" max="5" width="18.5703125" style="39" bestFit="1" customWidth="1"/>
    <col min="6" max="6" width="25.7109375" style="40" customWidth="1"/>
    <col min="7" max="7" width="21.85546875" style="36" customWidth="1"/>
    <col min="8" max="8" width="40.85546875" style="36" customWidth="1"/>
    <col min="9" max="9" width="25" style="36" customWidth="1"/>
    <col min="10" max="16384" width="9.140625" style="36"/>
  </cols>
  <sheetData>
    <row r="1" spans="1:10" x14ac:dyDescent="0.2">
      <c r="A1" s="33" t="s">
        <v>12</v>
      </c>
      <c r="B1" s="8" t="s">
        <v>13</v>
      </c>
      <c r="C1" s="9" t="s">
        <v>14</v>
      </c>
      <c r="D1" s="9" t="s">
        <v>15</v>
      </c>
      <c r="E1" s="24" t="s">
        <v>73</v>
      </c>
      <c r="F1" s="10" t="s">
        <v>67</v>
      </c>
      <c r="G1" s="10" t="s">
        <v>16</v>
      </c>
      <c r="H1" s="34" t="s">
        <v>17</v>
      </c>
      <c r="I1" s="35"/>
      <c r="J1" s="11"/>
    </row>
    <row r="2" spans="1:10" x14ac:dyDescent="0.2">
      <c r="A2" s="33" t="s">
        <v>0</v>
      </c>
      <c r="B2" s="12">
        <v>42097</v>
      </c>
      <c r="C2" s="13" t="s">
        <v>76</v>
      </c>
      <c r="D2" s="14" t="s">
        <v>18</v>
      </c>
      <c r="E2" s="25"/>
      <c r="F2" s="15"/>
      <c r="G2" s="15"/>
      <c r="H2" s="34"/>
      <c r="I2" s="37"/>
      <c r="J2" s="11"/>
    </row>
    <row r="3" spans="1:10" x14ac:dyDescent="0.2">
      <c r="A3" s="33" t="s">
        <v>2</v>
      </c>
      <c r="B3" s="12">
        <v>42098</v>
      </c>
      <c r="C3" s="14" t="s">
        <v>98</v>
      </c>
      <c r="D3" s="14" t="s">
        <v>20</v>
      </c>
      <c r="E3" s="25">
        <f>5344/6</f>
        <v>890.66666666666663</v>
      </c>
      <c r="F3" s="31" t="s">
        <v>69</v>
      </c>
      <c r="G3" s="31" t="s">
        <v>85</v>
      </c>
      <c r="H3" s="15" t="s">
        <v>21</v>
      </c>
      <c r="J3" s="11"/>
    </row>
    <row r="4" spans="1:10" x14ac:dyDescent="0.2">
      <c r="A4" s="33" t="s">
        <v>5</v>
      </c>
      <c r="B4" s="12">
        <v>42099</v>
      </c>
      <c r="C4" s="14" t="s">
        <v>8</v>
      </c>
      <c r="D4" s="14" t="s">
        <v>20</v>
      </c>
      <c r="E4" s="25">
        <f t="shared" ref="E4:E5" si="0">5344/6</f>
        <v>890.66666666666663</v>
      </c>
      <c r="F4" s="31" t="s">
        <v>69</v>
      </c>
      <c r="G4" s="31"/>
      <c r="H4" s="15" t="s">
        <v>24</v>
      </c>
      <c r="I4" s="16" t="s">
        <v>22</v>
      </c>
      <c r="J4" s="11"/>
    </row>
    <row r="5" spans="1:10" x14ac:dyDescent="0.2">
      <c r="A5" s="33" t="s">
        <v>7</v>
      </c>
      <c r="B5" s="12">
        <v>42100</v>
      </c>
      <c r="C5" s="14" t="s">
        <v>97</v>
      </c>
      <c r="D5" s="14" t="s">
        <v>20</v>
      </c>
      <c r="E5" s="25">
        <f t="shared" si="0"/>
        <v>890.66666666666663</v>
      </c>
      <c r="F5" s="31" t="s">
        <v>69</v>
      </c>
      <c r="G5" s="31"/>
      <c r="H5" s="15" t="s">
        <v>28</v>
      </c>
      <c r="I5" s="16" t="s">
        <v>25</v>
      </c>
      <c r="J5" s="11"/>
    </row>
    <row r="6" spans="1:10" x14ac:dyDescent="0.2">
      <c r="A6" s="33" t="s">
        <v>26</v>
      </c>
      <c r="B6" s="12">
        <v>42101</v>
      </c>
      <c r="C6" s="14" t="s">
        <v>27</v>
      </c>
      <c r="D6" s="14" t="s">
        <v>23</v>
      </c>
      <c r="E6" s="25">
        <v>1500</v>
      </c>
      <c r="F6" s="30" t="s">
        <v>70</v>
      </c>
      <c r="G6" s="44" t="s">
        <v>84</v>
      </c>
      <c r="H6" s="15" t="s">
        <v>31</v>
      </c>
      <c r="I6" s="16" t="s">
        <v>25</v>
      </c>
      <c r="J6" s="11"/>
    </row>
    <row r="7" spans="1:10" x14ac:dyDescent="0.2">
      <c r="A7" s="33" t="s">
        <v>29</v>
      </c>
      <c r="B7" s="12">
        <v>42102</v>
      </c>
      <c r="C7" s="14" t="s">
        <v>119</v>
      </c>
      <c r="D7" s="14" t="s">
        <v>30</v>
      </c>
      <c r="E7" s="25">
        <v>702</v>
      </c>
      <c r="F7" s="31" t="s">
        <v>80</v>
      </c>
      <c r="G7" s="31" t="s">
        <v>86</v>
      </c>
      <c r="H7" s="34" t="s">
        <v>120</v>
      </c>
      <c r="J7" s="11"/>
    </row>
    <row r="8" spans="1:10" ht="38.25" x14ac:dyDescent="0.2">
      <c r="A8" s="33" t="s">
        <v>32</v>
      </c>
      <c r="B8" s="12">
        <v>42103</v>
      </c>
      <c r="C8" s="14" t="s">
        <v>59</v>
      </c>
      <c r="D8" s="14" t="s">
        <v>51</v>
      </c>
      <c r="E8" s="25">
        <v>738.5</v>
      </c>
      <c r="F8" s="31" t="s">
        <v>75</v>
      </c>
      <c r="G8" s="31" t="s">
        <v>87</v>
      </c>
      <c r="H8" s="34" t="s">
        <v>118</v>
      </c>
      <c r="J8" s="11"/>
    </row>
    <row r="9" spans="1:10" x14ac:dyDescent="0.2">
      <c r="A9" s="33" t="s">
        <v>34</v>
      </c>
      <c r="B9" s="12">
        <v>42104</v>
      </c>
      <c r="C9" s="14" t="s">
        <v>60</v>
      </c>
      <c r="D9" s="14" t="s">
        <v>33</v>
      </c>
      <c r="E9" s="25">
        <v>923.5</v>
      </c>
      <c r="F9" s="31" t="s">
        <v>79</v>
      </c>
      <c r="G9" s="31" t="s">
        <v>88</v>
      </c>
      <c r="H9" s="34" t="s">
        <v>117</v>
      </c>
      <c r="J9" s="11"/>
    </row>
    <row r="10" spans="1:10" ht="25.5" x14ac:dyDescent="0.2">
      <c r="A10" s="33" t="s">
        <v>37</v>
      </c>
      <c r="B10" s="12">
        <v>42105</v>
      </c>
      <c r="C10" s="14" t="s">
        <v>116</v>
      </c>
      <c r="D10" s="14" t="s">
        <v>36</v>
      </c>
      <c r="E10" s="25">
        <f>3329/4</f>
        <v>832.25</v>
      </c>
      <c r="F10" s="31" t="s">
        <v>71</v>
      </c>
      <c r="G10" s="31" t="s">
        <v>89</v>
      </c>
      <c r="H10" s="34" t="s">
        <v>81</v>
      </c>
      <c r="J10" s="11"/>
    </row>
    <row r="11" spans="1:10" x14ac:dyDescent="0.2">
      <c r="A11" s="33" t="s">
        <v>39</v>
      </c>
      <c r="B11" s="12">
        <v>42106</v>
      </c>
      <c r="C11" s="14" t="s">
        <v>35</v>
      </c>
      <c r="D11" s="14" t="s">
        <v>36</v>
      </c>
      <c r="E11" s="25">
        <f>3329/4</f>
        <v>832.25</v>
      </c>
      <c r="F11" s="31" t="s">
        <v>71</v>
      </c>
      <c r="G11" s="31" t="s">
        <v>72</v>
      </c>
      <c r="H11" s="34" t="s">
        <v>82</v>
      </c>
      <c r="I11" s="16" t="s">
        <v>40</v>
      </c>
      <c r="J11" s="11"/>
    </row>
    <row r="12" spans="1:10" ht="51" x14ac:dyDescent="0.2">
      <c r="A12" s="33" t="s">
        <v>41</v>
      </c>
      <c r="B12" s="12">
        <v>42107</v>
      </c>
      <c r="C12" s="14" t="s">
        <v>66</v>
      </c>
      <c r="D12" s="14" t="s">
        <v>38</v>
      </c>
      <c r="E12" s="25">
        <f>4216/6</f>
        <v>702.66666666666663</v>
      </c>
      <c r="F12" s="31" t="s">
        <v>68</v>
      </c>
      <c r="G12" s="31" t="s">
        <v>90</v>
      </c>
      <c r="H12" s="34" t="s">
        <v>83</v>
      </c>
      <c r="J12" s="11"/>
    </row>
    <row r="13" spans="1:10" x14ac:dyDescent="0.2">
      <c r="A13" s="33" t="s">
        <v>42</v>
      </c>
      <c r="B13" s="12">
        <v>42108</v>
      </c>
      <c r="C13" s="14" t="s">
        <v>38</v>
      </c>
      <c r="D13" s="14" t="s">
        <v>38</v>
      </c>
      <c r="E13" s="25">
        <f t="shared" ref="E13" si="1">4216/6</f>
        <v>702.66666666666663</v>
      </c>
      <c r="F13" s="31" t="s">
        <v>68</v>
      </c>
      <c r="G13" s="31" t="s">
        <v>77</v>
      </c>
      <c r="H13" s="34"/>
      <c r="J13" s="11"/>
    </row>
    <row r="14" spans="1:10" x14ac:dyDescent="0.2">
      <c r="A14" s="33" t="s">
        <v>43</v>
      </c>
      <c r="B14" s="12">
        <v>42109</v>
      </c>
      <c r="C14" s="14" t="s">
        <v>107</v>
      </c>
      <c r="D14" s="14" t="s">
        <v>108</v>
      </c>
      <c r="E14" s="25">
        <v>900</v>
      </c>
      <c r="F14" s="31" t="s">
        <v>108</v>
      </c>
      <c r="G14" s="31" t="s">
        <v>77</v>
      </c>
      <c r="H14" s="34"/>
      <c r="J14" s="11"/>
    </row>
    <row r="15" spans="1:10" x14ac:dyDescent="0.2">
      <c r="A15" s="33" t="s">
        <v>45</v>
      </c>
      <c r="B15" s="12">
        <v>42110</v>
      </c>
      <c r="C15" s="14" t="s">
        <v>44</v>
      </c>
      <c r="D15" s="14" t="s">
        <v>44</v>
      </c>
      <c r="E15" s="25">
        <f>3842/4</f>
        <v>960.5</v>
      </c>
      <c r="F15" s="31" t="s">
        <v>74</v>
      </c>
      <c r="G15" s="31" t="s">
        <v>91</v>
      </c>
      <c r="H15" s="34"/>
      <c r="J15" s="11"/>
    </row>
    <row r="16" spans="1:10" x14ac:dyDescent="0.2">
      <c r="A16" s="33" t="s">
        <v>46</v>
      </c>
      <c r="B16" s="12">
        <v>42111</v>
      </c>
      <c r="C16" s="14" t="s">
        <v>52</v>
      </c>
      <c r="D16" s="14" t="s">
        <v>44</v>
      </c>
      <c r="E16" s="25">
        <f>3842/4</f>
        <v>960.5</v>
      </c>
      <c r="F16" s="31" t="s">
        <v>74</v>
      </c>
      <c r="G16" s="31" t="s">
        <v>78</v>
      </c>
      <c r="H16" s="34"/>
      <c r="J16" s="11"/>
    </row>
    <row r="17" spans="1:10" x14ac:dyDescent="0.2">
      <c r="A17" s="33" t="s">
        <v>47</v>
      </c>
      <c r="B17" s="12">
        <v>42112</v>
      </c>
      <c r="C17" s="14" t="s">
        <v>48</v>
      </c>
      <c r="D17" s="14" t="s">
        <v>18</v>
      </c>
      <c r="E17" s="25"/>
      <c r="F17" s="15"/>
      <c r="G17" s="15"/>
      <c r="H17" s="34"/>
      <c r="J17" s="11"/>
    </row>
    <row r="18" spans="1:10" x14ac:dyDescent="0.2">
      <c r="A18" s="33" t="s">
        <v>49</v>
      </c>
      <c r="B18" s="12">
        <v>42113</v>
      </c>
      <c r="C18" s="17" t="s">
        <v>50</v>
      </c>
      <c r="D18" s="17" t="s">
        <v>18</v>
      </c>
      <c r="E18" s="26"/>
      <c r="F18" s="18"/>
      <c r="G18" s="18"/>
      <c r="H18" s="42"/>
      <c r="J18" s="11"/>
    </row>
    <row r="19" spans="1:10" x14ac:dyDescent="0.2">
      <c r="A19" s="38"/>
      <c r="B19" s="38"/>
      <c r="C19" s="38"/>
      <c r="D19" s="38"/>
      <c r="E19" s="26">
        <f>SUBTOTAL(109,Table24242[Hostel Cost])</f>
        <v>12426.833333333332</v>
      </c>
      <c r="F19" s="18"/>
      <c r="G19" s="38"/>
      <c r="H19" s="43"/>
    </row>
    <row r="21" spans="1:10" hidden="1" x14ac:dyDescent="0.2"/>
    <row r="22" spans="1:10" hidden="1" x14ac:dyDescent="0.2">
      <c r="A22" s="41" t="s">
        <v>12</v>
      </c>
      <c r="B22" s="19" t="s">
        <v>13</v>
      </c>
      <c r="C22" s="20" t="s">
        <v>14</v>
      </c>
      <c r="D22" s="20" t="s">
        <v>15</v>
      </c>
      <c r="E22" s="27" t="s">
        <v>16</v>
      </c>
      <c r="F22" s="40" t="s">
        <v>17</v>
      </c>
      <c r="G22" s="35"/>
      <c r="H22" s="11"/>
    </row>
    <row r="23" spans="1:10" hidden="1" x14ac:dyDescent="0.2">
      <c r="A23" s="41" t="s">
        <v>0</v>
      </c>
      <c r="B23" s="21">
        <v>42097</v>
      </c>
      <c r="C23" s="20" t="s">
        <v>64</v>
      </c>
      <c r="D23" s="22" t="s">
        <v>18</v>
      </c>
      <c r="E23" s="28"/>
      <c r="G23" s="37"/>
      <c r="H23" s="11"/>
    </row>
    <row r="24" spans="1:10" hidden="1" x14ac:dyDescent="0.2">
      <c r="A24" s="41" t="s">
        <v>2</v>
      </c>
      <c r="B24" s="21">
        <v>42098</v>
      </c>
      <c r="C24" s="22" t="s">
        <v>65</v>
      </c>
      <c r="D24" s="22" t="s">
        <v>19</v>
      </c>
      <c r="E24" s="28" t="s">
        <v>21</v>
      </c>
      <c r="H24" s="11"/>
    </row>
    <row r="25" spans="1:10" hidden="1" x14ac:dyDescent="0.2">
      <c r="A25" s="41" t="s">
        <v>5</v>
      </c>
      <c r="B25" s="21">
        <v>42099</v>
      </c>
      <c r="C25" s="22" t="s">
        <v>6</v>
      </c>
      <c r="D25" s="22" t="s">
        <v>20</v>
      </c>
      <c r="E25" s="28" t="s">
        <v>24</v>
      </c>
      <c r="H25" s="11"/>
    </row>
    <row r="26" spans="1:10" hidden="1" x14ac:dyDescent="0.2">
      <c r="A26" s="41" t="s">
        <v>7</v>
      </c>
      <c r="B26" s="21">
        <v>42100</v>
      </c>
      <c r="C26" s="22" t="s">
        <v>8</v>
      </c>
      <c r="D26" s="22" t="s">
        <v>20</v>
      </c>
      <c r="E26" s="28" t="s">
        <v>28</v>
      </c>
      <c r="H26" s="11"/>
    </row>
    <row r="27" spans="1:10" ht="25.5" hidden="1" x14ac:dyDescent="0.2">
      <c r="A27" s="41" t="s">
        <v>26</v>
      </c>
      <c r="B27" s="21">
        <v>42101</v>
      </c>
      <c r="C27" s="22" t="s">
        <v>27</v>
      </c>
      <c r="D27" s="22" t="s">
        <v>23</v>
      </c>
      <c r="E27" s="28" t="s">
        <v>31</v>
      </c>
      <c r="F27" s="40" t="s">
        <v>53</v>
      </c>
      <c r="G27" s="16" t="s">
        <v>25</v>
      </c>
      <c r="H27" s="11"/>
    </row>
    <row r="28" spans="1:10" hidden="1" x14ac:dyDescent="0.2">
      <c r="A28" s="41" t="s">
        <v>29</v>
      </c>
      <c r="B28" s="21">
        <v>42102</v>
      </c>
      <c r="C28" s="22" t="s">
        <v>58</v>
      </c>
      <c r="D28" s="22" t="s">
        <v>30</v>
      </c>
      <c r="E28" s="28"/>
      <c r="H28" s="11"/>
    </row>
    <row r="29" spans="1:10" ht="51" hidden="1" x14ac:dyDescent="0.2">
      <c r="A29" s="41" t="s">
        <v>32</v>
      </c>
      <c r="B29" s="21">
        <v>42103</v>
      </c>
      <c r="C29" s="22" t="s">
        <v>59</v>
      </c>
      <c r="D29" s="22" t="s">
        <v>51</v>
      </c>
      <c r="E29" s="28"/>
      <c r="F29" s="40" t="s">
        <v>57</v>
      </c>
      <c r="H29" s="11"/>
    </row>
    <row r="30" spans="1:10" hidden="1" x14ac:dyDescent="0.2">
      <c r="A30" s="41" t="s">
        <v>34</v>
      </c>
      <c r="B30" s="21">
        <v>42104</v>
      </c>
      <c r="C30" s="22" t="s">
        <v>60</v>
      </c>
      <c r="D30" s="22" t="s">
        <v>33</v>
      </c>
      <c r="E30" s="28"/>
      <c r="H30" s="11"/>
    </row>
    <row r="31" spans="1:10" hidden="1" x14ac:dyDescent="0.2">
      <c r="A31" s="41" t="s">
        <v>37</v>
      </c>
      <c r="B31" s="21">
        <v>42105</v>
      </c>
      <c r="C31" s="22" t="s">
        <v>33</v>
      </c>
      <c r="D31" s="22" t="s">
        <v>36</v>
      </c>
      <c r="E31" s="28"/>
      <c r="H31" s="11"/>
    </row>
    <row r="32" spans="1:10" hidden="1" x14ac:dyDescent="0.2">
      <c r="A32" s="41" t="s">
        <v>39</v>
      </c>
      <c r="B32" s="21">
        <v>42106</v>
      </c>
      <c r="C32" s="22" t="s">
        <v>35</v>
      </c>
      <c r="D32" s="22" t="s">
        <v>36</v>
      </c>
      <c r="E32" s="28"/>
      <c r="G32" s="16" t="s">
        <v>40</v>
      </c>
      <c r="H32" s="11"/>
    </row>
    <row r="33" spans="1:8" hidden="1" x14ac:dyDescent="0.2">
      <c r="A33" s="41" t="s">
        <v>41</v>
      </c>
      <c r="B33" s="21">
        <v>42107</v>
      </c>
      <c r="C33" s="22" t="s">
        <v>38</v>
      </c>
      <c r="D33" s="22" t="s">
        <v>38</v>
      </c>
      <c r="E33" s="28"/>
      <c r="H33" s="11"/>
    </row>
    <row r="34" spans="1:8" hidden="1" x14ac:dyDescent="0.2">
      <c r="A34" s="41" t="s">
        <v>42</v>
      </c>
      <c r="B34" s="21">
        <v>42108</v>
      </c>
      <c r="C34" s="22" t="s">
        <v>38</v>
      </c>
      <c r="D34" s="22" t="s">
        <v>38</v>
      </c>
      <c r="E34" s="28"/>
      <c r="H34" s="11"/>
    </row>
    <row r="35" spans="1:8" hidden="1" x14ac:dyDescent="0.2">
      <c r="A35" s="41" t="s">
        <v>43</v>
      </c>
      <c r="B35" s="21">
        <v>42109</v>
      </c>
      <c r="C35" s="22" t="s">
        <v>61</v>
      </c>
      <c r="D35" s="22" t="s">
        <v>63</v>
      </c>
      <c r="E35" s="28"/>
      <c r="H35" s="11"/>
    </row>
    <row r="36" spans="1:8" hidden="1" x14ac:dyDescent="0.2">
      <c r="A36" s="41" t="s">
        <v>45</v>
      </c>
      <c r="B36" s="21">
        <v>42110</v>
      </c>
      <c r="C36" s="22" t="s">
        <v>62</v>
      </c>
      <c r="D36" s="22" t="s">
        <v>44</v>
      </c>
      <c r="E36" s="28"/>
      <c r="H36" s="11"/>
    </row>
    <row r="37" spans="1:8" hidden="1" x14ac:dyDescent="0.2">
      <c r="A37" s="41" t="s">
        <v>46</v>
      </c>
      <c r="B37" s="21">
        <v>42111</v>
      </c>
      <c r="C37" s="22" t="s">
        <v>52</v>
      </c>
      <c r="D37" s="22" t="s">
        <v>44</v>
      </c>
      <c r="E37" s="28"/>
      <c r="H37" s="11"/>
    </row>
    <row r="38" spans="1:8" hidden="1" x14ac:dyDescent="0.2">
      <c r="A38" s="41" t="s">
        <v>47</v>
      </c>
      <c r="B38" s="21">
        <v>42112</v>
      </c>
      <c r="C38" s="22" t="s">
        <v>48</v>
      </c>
      <c r="D38" s="22" t="s">
        <v>18</v>
      </c>
      <c r="E38" s="28"/>
      <c r="H38" s="11"/>
    </row>
    <row r="39" spans="1:8" hidden="1" x14ac:dyDescent="0.2">
      <c r="A39" s="41" t="s">
        <v>49</v>
      </c>
      <c r="B39" s="21">
        <v>42113</v>
      </c>
      <c r="C39" s="23" t="s">
        <v>50</v>
      </c>
      <c r="D39" s="23" t="s">
        <v>18</v>
      </c>
      <c r="E39" s="29"/>
      <c r="H39" s="11"/>
    </row>
    <row r="40" spans="1:8" hidden="1" x14ac:dyDescent="0.2"/>
  </sheetData>
  <hyperlinks>
    <hyperlink ref="I6" display="http://pantip.com/topic/30047486"/>
    <hyperlink ref="I11" display="http://pantip.com/topic/31766810"/>
    <hyperlink ref="I4" display="http://pantip.com/topic/32191675"/>
    <hyperlink ref="I5" display="http://pantip.com/topic/30047486"/>
    <hyperlink ref="G27" display="http://pantip.com/topic/30047486"/>
    <hyperlink ref="G32" display="http://pantip.com/topic/31766810"/>
  </hyperlink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13" zoomScaleNormal="100" workbookViewId="0">
      <selection activeCell="I35" sqref="I35"/>
    </sheetView>
  </sheetViews>
  <sheetFormatPr defaultRowHeight="15" x14ac:dyDescent="0.25"/>
  <cols>
    <col min="2" max="2" width="22.28515625" style="53" customWidth="1"/>
    <col min="8" max="8" width="42.5703125" customWidth="1"/>
    <col min="9" max="9" width="18.28515625" style="95" customWidth="1"/>
    <col min="10" max="10" width="14.28515625" style="93" bestFit="1" customWidth="1"/>
  </cols>
  <sheetData>
    <row r="1" spans="1:10" ht="72.75" x14ac:dyDescent="0.25">
      <c r="B1" s="52" t="s">
        <v>192</v>
      </c>
      <c r="C1">
        <v>2900</v>
      </c>
      <c r="D1">
        <f>C1/2</f>
        <v>1450</v>
      </c>
    </row>
    <row r="2" spans="1:10" x14ac:dyDescent="0.25">
      <c r="C2">
        <v>1394.91</v>
      </c>
      <c r="D2">
        <f t="shared" ref="D2:D3" si="0">C2/2</f>
        <v>697.45500000000004</v>
      </c>
    </row>
    <row r="3" spans="1:10" x14ac:dyDescent="0.25">
      <c r="A3" s="32"/>
      <c r="C3">
        <v>1291.01</v>
      </c>
      <c r="D3">
        <f t="shared" si="0"/>
        <v>645.505</v>
      </c>
    </row>
    <row r="5" spans="1:10" x14ac:dyDescent="0.25">
      <c r="A5" s="32" t="s">
        <v>202</v>
      </c>
      <c r="B5" s="92">
        <v>204</v>
      </c>
      <c r="C5">
        <v>35.5</v>
      </c>
      <c r="D5">
        <f>B5*C5</f>
        <v>7242</v>
      </c>
    </row>
    <row r="6" spans="1:10" x14ac:dyDescent="0.25">
      <c r="B6" s="53">
        <v>30</v>
      </c>
      <c r="C6">
        <v>35.5</v>
      </c>
      <c r="D6">
        <f>B6*C6</f>
        <v>1065</v>
      </c>
    </row>
    <row r="7" spans="1:10" x14ac:dyDescent="0.25">
      <c r="I7" s="96" t="s">
        <v>198</v>
      </c>
      <c r="J7" s="94" t="s">
        <v>199</v>
      </c>
    </row>
    <row r="8" spans="1:10" x14ac:dyDescent="0.25">
      <c r="H8" s="32" t="s">
        <v>201</v>
      </c>
      <c r="I8" s="95">
        <v>11099.06</v>
      </c>
      <c r="J8" s="93">
        <v>11099.06</v>
      </c>
    </row>
    <row r="9" spans="1:10" x14ac:dyDescent="0.25">
      <c r="D9" s="32"/>
      <c r="H9" s="32" t="s">
        <v>195</v>
      </c>
      <c r="I9" s="95">
        <v>20500</v>
      </c>
      <c r="J9" s="93">
        <v>20500</v>
      </c>
    </row>
    <row r="10" spans="1:10" x14ac:dyDescent="0.25">
      <c r="D10" s="32">
        <f>SUM(D1:D9)</f>
        <v>11099.96</v>
      </c>
      <c r="H10" s="32" t="s">
        <v>196</v>
      </c>
      <c r="I10" s="95">
        <v>489</v>
      </c>
      <c r="J10" s="93">
        <v>489</v>
      </c>
    </row>
    <row r="11" spans="1:10" x14ac:dyDescent="0.25">
      <c r="H11" s="32" t="s">
        <v>197</v>
      </c>
      <c r="I11" s="95">
        <v>3363</v>
      </c>
      <c r="J11" s="93">
        <v>3363</v>
      </c>
    </row>
    <row r="12" spans="1:10" x14ac:dyDescent="0.25">
      <c r="H12" s="32" t="s">
        <v>200</v>
      </c>
      <c r="I12" s="95">
        <v>38395</v>
      </c>
      <c r="J12" s="93">
        <f>260*D15+700*D16</f>
        <v>33511</v>
      </c>
    </row>
    <row r="13" spans="1:10" x14ac:dyDescent="0.25">
      <c r="I13" s="95">
        <f>SUM(I8:I12)</f>
        <v>73846.06</v>
      </c>
      <c r="J13" s="93">
        <f>SUM(J8:J12)</f>
        <v>68962.06</v>
      </c>
    </row>
    <row r="15" spans="1:10" x14ac:dyDescent="0.25">
      <c r="B15" s="92" t="s">
        <v>193</v>
      </c>
      <c r="C15">
        <v>300</v>
      </c>
      <c r="D15">
        <v>33.85</v>
      </c>
      <c r="E15">
        <f>C15*D15</f>
        <v>10155</v>
      </c>
    </row>
    <row r="16" spans="1:10" x14ac:dyDescent="0.25">
      <c r="B16" s="92" t="s">
        <v>194</v>
      </c>
      <c r="C16">
        <v>800</v>
      </c>
      <c r="D16">
        <v>35.299999999999997</v>
      </c>
      <c r="E16">
        <f>C16*D16</f>
        <v>28239.999999999996</v>
      </c>
    </row>
    <row r="17" spans="2:10" x14ac:dyDescent="0.25">
      <c r="E17">
        <f>SUM(E15:E16)</f>
        <v>38395</v>
      </c>
    </row>
    <row r="20" spans="2:10" x14ac:dyDescent="0.25">
      <c r="H20" s="103"/>
      <c r="I20" s="104"/>
      <c r="J20" s="94"/>
    </row>
    <row r="21" spans="2:10" x14ac:dyDescent="0.25">
      <c r="H21" s="103" t="s">
        <v>220</v>
      </c>
      <c r="I21" s="104">
        <v>20500</v>
      </c>
    </row>
    <row r="22" spans="2:10" x14ac:dyDescent="0.25">
      <c r="D22" s="32"/>
      <c r="H22" s="103" t="s">
        <v>218</v>
      </c>
      <c r="I22" s="104">
        <v>489</v>
      </c>
    </row>
    <row r="23" spans="2:10" x14ac:dyDescent="0.25">
      <c r="D23" s="32">
        <f>SUM(D14:D22)</f>
        <v>69.150000000000006</v>
      </c>
      <c r="H23" s="103" t="s">
        <v>197</v>
      </c>
      <c r="I23" s="104">
        <v>3363</v>
      </c>
    </row>
    <row r="24" spans="2:10" x14ac:dyDescent="0.25">
      <c r="H24" s="103" t="s">
        <v>250</v>
      </c>
      <c r="I24" s="104">
        <f>11111.665-I25</f>
        <v>2804.6650000000009</v>
      </c>
    </row>
    <row r="25" spans="2:10" x14ac:dyDescent="0.25">
      <c r="H25" s="103" t="s">
        <v>252</v>
      </c>
      <c r="I25" s="104">
        <f>D5+D6</f>
        <v>8307</v>
      </c>
    </row>
    <row r="26" spans="2:10" x14ac:dyDescent="0.25">
      <c r="H26" s="103" t="s">
        <v>215</v>
      </c>
      <c r="I26" s="104">
        <f>162*D28</f>
        <v>5483.7</v>
      </c>
    </row>
    <row r="27" spans="2:10" x14ac:dyDescent="0.25">
      <c r="H27" s="103" t="s">
        <v>216</v>
      </c>
      <c r="I27" s="104">
        <f>237*D29</f>
        <v>8366.0999999999985</v>
      </c>
    </row>
    <row r="28" spans="2:10" x14ac:dyDescent="0.25">
      <c r="B28" s="92" t="s">
        <v>193</v>
      </c>
      <c r="C28">
        <v>280</v>
      </c>
      <c r="D28">
        <v>33.85</v>
      </c>
      <c r="E28">
        <f>C28*D28</f>
        <v>9478</v>
      </c>
      <c r="H28" s="103" t="s">
        <v>254</v>
      </c>
      <c r="I28" s="104">
        <f>E30-I26-I27-I29</f>
        <v>13984.2</v>
      </c>
    </row>
    <row r="29" spans="2:10" x14ac:dyDescent="0.25">
      <c r="B29" s="92" t="s">
        <v>194</v>
      </c>
      <c r="C29">
        <v>560</v>
      </c>
      <c r="D29">
        <v>35.299999999999997</v>
      </c>
      <c r="E29">
        <f>C29*D29</f>
        <v>19768</v>
      </c>
      <c r="H29" s="103" t="s">
        <v>219</v>
      </c>
      <c r="I29" s="104">
        <f>40*D29</f>
        <v>1412</v>
      </c>
    </row>
    <row r="30" spans="2:10" x14ac:dyDescent="0.25">
      <c r="E30">
        <f>SUM(E28:E29)</f>
        <v>29246</v>
      </c>
      <c r="H30" s="105" t="s">
        <v>217</v>
      </c>
      <c r="I30" s="106">
        <f>SUM(I21:I29)</f>
        <v>64709.664999999994</v>
      </c>
    </row>
    <row r="31" spans="2:10" x14ac:dyDescent="0.25">
      <c r="H31" s="103"/>
      <c r="I31" s="104"/>
    </row>
    <row r="32" spans="2:10" x14ac:dyDescent="0.25">
      <c r="H32" s="107" t="s">
        <v>222</v>
      </c>
      <c r="I32" s="108">
        <f>-I29</f>
        <v>-1412</v>
      </c>
    </row>
    <row r="33" spans="2:10" x14ac:dyDescent="0.25">
      <c r="H33" s="107" t="s">
        <v>255</v>
      </c>
      <c r="I33" s="108">
        <f>-48*D29</f>
        <v>-1694.3999999999999</v>
      </c>
    </row>
    <row r="34" spans="2:10" x14ac:dyDescent="0.25">
      <c r="H34" s="107" t="s">
        <v>251</v>
      </c>
      <c r="I34" s="108">
        <f>-30*D29</f>
        <v>-1059</v>
      </c>
    </row>
    <row r="35" spans="2:10" x14ac:dyDescent="0.25">
      <c r="H35" s="109" t="s">
        <v>221</v>
      </c>
      <c r="I35" s="110">
        <f>SUM(I30:I34)</f>
        <v>60544.264999999992</v>
      </c>
      <c r="J35" s="94"/>
    </row>
    <row r="37" spans="2:10" x14ac:dyDescent="0.25">
      <c r="B37" s="53" t="s">
        <v>206</v>
      </c>
    </row>
    <row r="39" spans="2:10" x14ac:dyDescent="0.25">
      <c r="B39" s="53" t="s">
        <v>207</v>
      </c>
    </row>
    <row r="40" spans="2:10" x14ac:dyDescent="0.25">
      <c r="B40" s="53" t="s">
        <v>208</v>
      </c>
    </row>
    <row r="41" spans="2:10" x14ac:dyDescent="0.25">
      <c r="B41" s="53" t="s">
        <v>209</v>
      </c>
    </row>
    <row r="42" spans="2:10" x14ac:dyDescent="0.25">
      <c r="B42" s="53" t="s">
        <v>210</v>
      </c>
    </row>
    <row r="43" spans="2:10" x14ac:dyDescent="0.25">
      <c r="B43" s="53" t="s">
        <v>210</v>
      </c>
    </row>
    <row r="44" spans="2:10" x14ac:dyDescent="0.25">
      <c r="B44" s="53" t="s">
        <v>211</v>
      </c>
    </row>
    <row r="45" spans="2:10" x14ac:dyDescent="0.25">
      <c r="B45" s="53" t="s">
        <v>211</v>
      </c>
    </row>
    <row r="46" spans="2:10" x14ac:dyDescent="0.25">
      <c r="B46" s="53" t="s">
        <v>212</v>
      </c>
    </row>
    <row r="47" spans="2:10" x14ac:dyDescent="0.25">
      <c r="B47" s="53" t="s">
        <v>213</v>
      </c>
    </row>
    <row r="48" spans="2:10" x14ac:dyDescent="0.25">
      <c r="B48" s="53" t="s">
        <v>213</v>
      </c>
    </row>
    <row r="50" spans="2:2" x14ac:dyDescent="0.25">
      <c r="B50" s="53" t="s">
        <v>214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Plan-1.0.1</vt:lpstr>
      <vt:lpstr>Summary</vt:lpstr>
      <vt:lpstr>Expense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ChillJourney</cp:lastModifiedBy>
  <cp:lastPrinted>2015-04-29T07:31:19Z</cp:lastPrinted>
  <dcterms:created xsi:type="dcterms:W3CDTF">2014-10-19T08:39:27Z</dcterms:created>
  <dcterms:modified xsi:type="dcterms:W3CDTF">2015-04-29T07:31:49Z</dcterms:modified>
</cp:coreProperties>
</file>